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omments3.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comments4.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5.xml" ContentType="application/vnd.openxmlformats-officedocument.spreadsheetml.comments+xml"/>
  <Override PartName="/xl/drawings/drawing21.xml" ContentType="application/vnd.openxmlformats-officedocument.drawing+xml"/>
  <Override PartName="/xl/comments6.xml" ContentType="application/vnd.openxmlformats-officedocument.spreadsheetml.comments+xml"/>
  <Override PartName="/xl/drawings/drawing22.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S:\HTF\Application\Application Revision\2021\CFA\"/>
    </mc:Choice>
  </mc:AlternateContent>
  <bookViews>
    <workbookView xWindow="0" yWindow="0" windowWidth="19200" windowHeight="11460" tabRatio="590" firstSheet="3" activeTab="5"/>
  </bookViews>
  <sheets>
    <sheet name="Dropdowns" sheetId="29" r:id="rId1"/>
    <sheet name="5 Default Check" sheetId="43" state="hidden" r:id="rId2"/>
    <sheet name="HTF_Insert" sheetId="103" state="hidden" r:id="rId3"/>
    <sheet name="Definitions" sheetId="33" r:id="rId4"/>
    <sheet name="Validations Checklist" sheetId="37" r:id="rId5"/>
    <sheet name="1" sheetId="1" r:id="rId6"/>
    <sheet name="2A" sheetId="3" r:id="rId7"/>
    <sheet name="2B" sheetId="4" r:id="rId8"/>
    <sheet name="3" sheetId="6" r:id="rId9"/>
    <sheet name="4" sheetId="7" r:id="rId10"/>
    <sheet name="5" sheetId="8" r:id="rId11"/>
    <sheet name="6A" sheetId="104" r:id="rId12"/>
    <sheet name="6B" sheetId="10" r:id="rId13"/>
    <sheet name="6C" sheetId="11" r:id="rId14"/>
    <sheet name="LIHTC Insert" sheetId="99" state="hidden" r:id="rId15"/>
    <sheet name="6D" sheetId="12" r:id="rId16"/>
    <sheet name="Calc Sheet Insert" sheetId="100" state="hidden" r:id="rId17"/>
    <sheet name="6E" sheetId="13" r:id="rId18"/>
    <sheet name="7A" sheetId="49" r:id="rId19"/>
    <sheet name="Resources Insert" sheetId="102" state="hidden" r:id="rId20"/>
    <sheet name="7B" sheetId="15" r:id="rId21"/>
    <sheet name="8A" sheetId="16" r:id="rId22"/>
    <sheet name="8B" sheetId="17" r:id="rId23"/>
    <sheet name="8C" sheetId="36" r:id="rId24"/>
    <sheet name="8D" sheetId="106" r:id="rId25"/>
    <sheet name="8E" sheetId="21" r:id="rId26"/>
    <sheet name="9A" sheetId="22" r:id="rId27"/>
    <sheet name="9B" sheetId="23" r:id="rId28"/>
    <sheet name="9C" sheetId="24" r:id="rId29"/>
    <sheet name="9D" sheetId="25" r:id="rId30"/>
    <sheet name="9E" sheetId="26" r:id="rId31"/>
  </sheets>
  <definedNames>
    <definedName name="_xlnm._FilterDatabase" localSheetId="10" hidden="1">'5'!$C$17:$F$82</definedName>
    <definedName name="_xlnm._FilterDatabase" localSheetId="1" hidden="1">'5 Default Check'!$C$6:$E$65</definedName>
    <definedName name="Act_Typ">Dropdowns!$B$143:$B$148</definedName>
    <definedName name="Activity_Type">Dropdowns!$B$128:$B$131</definedName>
    <definedName name="Actual_or_Percent">Dropdowns!$B$189:$B$191</definedName>
    <definedName name="AMIs">Dropdowns!$B$93:$B$103</definedName>
    <definedName name="Beds">Dropdowns!$B$66:$B$67</definedName>
    <definedName name="Building_ID_or_Name">'2A'!$C$8:$C$22</definedName>
    <definedName name="Building_Type">Dropdowns!$B$117:$B$125</definedName>
    <definedName name="Debt_Type">Dropdowns!$B$57:$B$59</definedName>
    <definedName name="Enable">Dropdowns!$B$111:$B$111</definedName>
    <definedName name="Fund_Source">Dropdowns!$B$165:$B$181</definedName>
    <definedName name="G_or_L">Dropdowns!$E$52:$E$54</definedName>
    <definedName name="Grant">Dropdowns!$G$53:$G$54</definedName>
    <definedName name="Grant_or_Loan">Dropdowns!$B$52:$B$55</definedName>
    <definedName name="GrantType">Dropdowns!$G$53:$G$55</definedName>
    <definedName name="Loan">Dropdowns!$H$53:$H$57</definedName>
    <definedName name="LoanType">Dropdowns!$H$53:$H$57</definedName>
    <definedName name="Non_LIH_Units">Dropdowns!$B$88:$B$90</definedName>
    <definedName name="NonRes_FundSource">Dropdowns!$E$166:$E$180</definedName>
    <definedName name="OnSite_OffSite">Dropdowns!$B$184:$B$186</definedName>
    <definedName name="OnTime_OnBudget">Dropdowns!$B$150:$B$154</definedName>
    <definedName name="OnTime_OnBudget2">Dropdowns!$B$156:$B$161</definedName>
    <definedName name="Population_Types">Dropdowns!$B$3:$B$23</definedName>
    <definedName name="_xlnm.Print_Area" localSheetId="5">'1'!$B$2:$Q$61</definedName>
    <definedName name="_xlnm.Print_Area" localSheetId="6">'2A'!$B$2:$V$41</definedName>
    <definedName name="_xlnm.Print_Area" localSheetId="7">'2B'!$B$12:$P$34</definedName>
    <definedName name="_xlnm.Print_Area" localSheetId="8">'3'!$B$15:$H$56</definedName>
    <definedName name="_xlnm.Print_Area" localSheetId="9">'4'!$B$2:$H$34</definedName>
    <definedName name="_xlnm.Print_Area" localSheetId="10">'5'!$B$12:$G$85</definedName>
    <definedName name="_xlnm.Print_Area" localSheetId="1">'5 Default Check'!$B$3:$F$68</definedName>
    <definedName name="_xlnm.Print_Area" localSheetId="11">'6A'!$B$13:$U$127</definedName>
    <definedName name="_xlnm.Print_Area" localSheetId="12">'6B'!$B$6:$L$102</definedName>
    <definedName name="_xlnm.Print_Area" localSheetId="13">'6C'!$B$10:$L$121</definedName>
    <definedName name="_xlnm.Print_Area" localSheetId="15">'6D'!$B$6:$I$56</definedName>
    <definedName name="_xlnm.Print_Area" localSheetId="17">'6E'!$B$7:$J$59</definedName>
    <definedName name="_xlnm.Print_Area" localSheetId="18">'7A'!$B$9:$Q$52</definedName>
    <definedName name="_xlnm.Print_Area" localSheetId="20">'7B'!$B$9:$AJ$61</definedName>
    <definedName name="_xlnm.Print_Area" localSheetId="21">'8A'!$B$8:$Q$53</definedName>
    <definedName name="_xlnm.Print_Area" localSheetId="22">'8B'!$B$8:$J$51</definedName>
    <definedName name="_xlnm.Print_Area" localSheetId="23">'8C'!$B$9:$S$65</definedName>
    <definedName name="_xlnm.Print_Area" localSheetId="24">'8D'!$B$13:$Y$120</definedName>
    <definedName name="_xlnm.Print_Area" localSheetId="25">'8E'!$B$8:$F$48</definedName>
    <definedName name="_xlnm.Print_Area" localSheetId="26">'9A'!$B$2:$I$102</definedName>
    <definedName name="_xlnm.Print_Area" localSheetId="27">'9B'!$B$7:$Y$38</definedName>
    <definedName name="_xlnm.Print_Area" localSheetId="28">'9C'!$B$12:$M$38</definedName>
    <definedName name="_xlnm.Print_Area" localSheetId="29">'9D'!$B$14:$L$42</definedName>
    <definedName name="_xlnm.Print_Area" localSheetId="30">'9E'!$B$7:$J$25</definedName>
    <definedName name="_xlnm.Print_Area" localSheetId="3">Definitions!$A$1:$L$44</definedName>
    <definedName name="_xlnm.Print_Area" localSheetId="4">'Validations Checklist'!$A$1:$J$27</definedName>
    <definedName name="_xlnm.Print_Titles" localSheetId="11">'6A'!$13:$22</definedName>
    <definedName name="_xlnm.Print_Titles" localSheetId="12">'6B'!$6:$12</definedName>
    <definedName name="_xlnm.Print_Titles" localSheetId="13">'6C'!$10:$19</definedName>
    <definedName name="Project_Status">Dropdowns!$B$133:$B$137</definedName>
    <definedName name="Project_Type">Dropdowns!$B$139:$B$141</definedName>
    <definedName name="Public_or_Private">Dropdowns!$B$61:$B$63</definedName>
    <definedName name="Relo_Units">Dropdowns!$E$69:$E$77</definedName>
    <definedName name="Res_Type">Dropdowns!$B$41:$B$45</definedName>
    <definedName name="ResOrNonRes">Dropdowns!$B$106:$B$108</definedName>
    <definedName name="Schedule_Dates" localSheetId="1">'5 Default Check'!$E$7:$E$68</definedName>
    <definedName name="Schedule_Dates">'5'!$E$18:$E$84</definedName>
    <definedName name="Schedule_Tasks" localSheetId="1">'5 Default Check'!$D$7:$D$67</definedName>
    <definedName name="Schedule_Tasks">'5'!$D$18:$D$84</definedName>
    <definedName name="Units">Dropdowns!$B$69:$B$76</definedName>
    <definedName name="Units_and_Beds">Dropdowns!$B$78:$B$86</definedName>
    <definedName name="Units_or_Beds">Dropdowns!$B$47:$B$49</definedName>
    <definedName name="Yes_No_Either">Dropdowns!$B$31:$B$34</definedName>
    <definedName name="Yes_No_Partial">Dropdowns!$B$36:$B$39</definedName>
    <definedName name="Yes_or_No">Dropdowns!$B$27:$B$29</definedName>
  </definedNames>
  <calcPr calcId="162913"/>
</workbook>
</file>

<file path=xl/calcChain.xml><?xml version="1.0" encoding="utf-8"?>
<calcChain xmlns="http://schemas.openxmlformats.org/spreadsheetml/2006/main">
  <c r="R56" i="36" l="1"/>
  <c r="Q56" i="36"/>
  <c r="P56" i="36"/>
  <c r="O56" i="36"/>
  <c r="N56" i="36"/>
  <c r="R42" i="36"/>
  <c r="Q42" i="36"/>
  <c r="P42" i="36"/>
  <c r="O42" i="36"/>
  <c r="N42" i="36"/>
  <c r="R27" i="36"/>
  <c r="Q27" i="36"/>
  <c r="P27" i="36"/>
  <c r="O27" i="36"/>
  <c r="N27" i="36"/>
  <c r="S16" i="16" l="1"/>
  <c r="H38" i="12"/>
  <c r="S124" i="104" l="1"/>
  <c r="S121" i="104"/>
  <c r="S120" i="104"/>
  <c r="S119" i="104"/>
  <c r="S118" i="104"/>
  <c r="S117" i="104"/>
  <c r="S116" i="104"/>
  <c r="S115" i="104"/>
  <c r="S109" i="104"/>
  <c r="S110" i="104"/>
  <c r="S108" i="104"/>
  <c r="S107" i="104"/>
  <c r="S106" i="104"/>
  <c r="S105" i="104"/>
  <c r="S104" i="104"/>
  <c r="S103" i="104"/>
  <c r="S102" i="104"/>
  <c r="S101" i="104"/>
  <c r="S100" i="104"/>
  <c r="S99" i="104"/>
  <c r="S94" i="104"/>
  <c r="S95" i="104"/>
  <c r="S93" i="104"/>
  <c r="S89" i="104"/>
  <c r="S88" i="104"/>
  <c r="S87" i="104"/>
  <c r="S86" i="104"/>
  <c r="S85" i="104"/>
  <c r="S84" i="104"/>
  <c r="S83" i="104"/>
  <c r="S82" i="104"/>
  <c r="S78" i="104"/>
  <c r="S77" i="104"/>
  <c r="S76" i="104"/>
  <c r="S75" i="104"/>
  <c r="S74" i="104"/>
  <c r="S70" i="104"/>
  <c r="S69" i="104"/>
  <c r="S65" i="104"/>
  <c r="S60" i="104"/>
  <c r="S64" i="104"/>
  <c r="S63" i="104"/>
  <c r="S62" i="104"/>
  <c r="S61" i="104"/>
  <c r="S59" i="104"/>
  <c r="S58" i="104"/>
  <c r="S57" i="104"/>
  <c r="S56" i="104"/>
  <c r="S55" i="104"/>
  <c r="S54" i="104"/>
  <c r="S53" i="104"/>
  <c r="S49" i="104"/>
  <c r="S48" i="104"/>
  <c r="S47" i="104"/>
  <c r="S46" i="104"/>
  <c r="S45" i="104"/>
  <c r="S44" i="104"/>
  <c r="S43" i="104"/>
  <c r="S42" i="104"/>
  <c r="S41" i="104"/>
  <c r="S40" i="104"/>
  <c r="S39" i="104"/>
  <c r="S38" i="104"/>
  <c r="S37" i="104"/>
  <c r="S36" i="104"/>
  <c r="S35" i="104"/>
  <c r="S34" i="104"/>
  <c r="S30" i="104"/>
  <c r="S29" i="104"/>
  <c r="S28" i="104"/>
  <c r="S27" i="104"/>
  <c r="S26" i="104"/>
  <c r="K121" i="104"/>
  <c r="K120" i="104"/>
  <c r="K119" i="104"/>
  <c r="K118" i="104"/>
  <c r="K117" i="104"/>
  <c r="K116" i="104"/>
  <c r="K115" i="104"/>
  <c r="K110" i="104"/>
  <c r="K109" i="104"/>
  <c r="K108" i="104"/>
  <c r="K107" i="104"/>
  <c r="K106" i="104"/>
  <c r="K105" i="104"/>
  <c r="K104" i="104"/>
  <c r="K103" i="104"/>
  <c r="K102" i="104"/>
  <c r="K101" i="104"/>
  <c r="K100" i="104"/>
  <c r="K99" i="104"/>
  <c r="K95" i="104"/>
  <c r="K94" i="104"/>
  <c r="K93" i="104"/>
  <c r="K89" i="104"/>
  <c r="K88" i="104"/>
  <c r="K87" i="104"/>
  <c r="K86" i="104"/>
  <c r="K85" i="104"/>
  <c r="K84" i="104"/>
  <c r="K83" i="104"/>
  <c r="K82" i="104"/>
  <c r="K78" i="104"/>
  <c r="K77" i="104"/>
  <c r="K76" i="104"/>
  <c r="K75" i="104"/>
  <c r="K74" i="104"/>
  <c r="K70" i="104"/>
  <c r="K69" i="104"/>
  <c r="K65" i="104"/>
  <c r="K64" i="104"/>
  <c r="K63" i="104"/>
  <c r="K62" i="104"/>
  <c r="K61" i="104"/>
  <c r="K60" i="104"/>
  <c r="K59" i="104"/>
  <c r="K58" i="104"/>
  <c r="K57" i="104"/>
  <c r="K56" i="104"/>
  <c r="K55" i="104"/>
  <c r="K54" i="104"/>
  <c r="K53" i="104"/>
  <c r="K49" i="104"/>
  <c r="K48" i="104"/>
  <c r="K47" i="104"/>
  <c r="K46" i="104"/>
  <c r="K45" i="104"/>
  <c r="K44" i="104"/>
  <c r="K43" i="104"/>
  <c r="K42" i="104"/>
  <c r="K41" i="104"/>
  <c r="K40" i="104"/>
  <c r="K39" i="104"/>
  <c r="K38" i="104"/>
  <c r="K37" i="104"/>
  <c r="K36" i="104"/>
  <c r="K35" i="104"/>
  <c r="K34" i="104"/>
  <c r="K30" i="104"/>
  <c r="K29" i="104"/>
  <c r="K28" i="104"/>
  <c r="K27" i="104"/>
  <c r="K26" i="104"/>
  <c r="S25" i="104"/>
  <c r="K25" i="104"/>
  <c r="D12" i="26" l="1"/>
  <c r="N28" i="36" l="1"/>
  <c r="N57" i="36"/>
  <c r="F50" i="17"/>
  <c r="F40" i="17"/>
  <c r="F30" i="17"/>
  <c r="L56" i="36"/>
  <c r="L27" i="36"/>
  <c r="O31" i="16"/>
  <c r="S29" i="16" s="1"/>
  <c r="F20" i="17"/>
  <c r="F22" i="17" s="1"/>
  <c r="I58" i="13"/>
  <c r="H58" i="13"/>
  <c r="J122" i="104"/>
  <c r="U12" i="15" l="1"/>
  <c r="I76" i="106" l="1"/>
  <c r="I72" i="106"/>
  <c r="I110" i="106"/>
  <c r="I87" i="106"/>
  <c r="E27" i="21" l="1"/>
  <c r="P38" i="3"/>
  <c r="P37" i="3"/>
  <c r="P36" i="3"/>
  <c r="P35" i="3"/>
  <c r="P34" i="3"/>
  <c r="P33" i="3"/>
  <c r="P32" i="3"/>
  <c r="P31" i="3"/>
  <c r="P30" i="3"/>
  <c r="P29" i="3"/>
  <c r="P28" i="3"/>
  <c r="P27" i="3"/>
  <c r="P26" i="3"/>
  <c r="P25" i="3"/>
  <c r="E9" i="43" l="1"/>
  <c r="E10" i="43"/>
  <c r="E11" i="43"/>
  <c r="E12" i="43"/>
  <c r="E13" i="43"/>
  <c r="E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50" i="43"/>
  <c r="E51" i="43"/>
  <c r="E52" i="43"/>
  <c r="E53" i="43"/>
  <c r="E54" i="43"/>
  <c r="E55" i="43"/>
  <c r="E56" i="43"/>
  <c r="E57" i="43"/>
  <c r="E58" i="43"/>
  <c r="E59" i="43"/>
  <c r="E60" i="43"/>
  <c r="E61" i="43"/>
  <c r="E62" i="43"/>
  <c r="E63" i="43"/>
  <c r="E64" i="43"/>
  <c r="E65" i="43"/>
  <c r="E66" i="43"/>
  <c r="E67" i="43"/>
  <c r="E7" i="43"/>
  <c r="E8" i="43"/>
  <c r="O14" i="16"/>
  <c r="N14" i="16"/>
  <c r="P14" i="16" l="1"/>
  <c r="F37" i="49"/>
  <c r="O23" i="16" l="1"/>
  <c r="E20" i="17"/>
  <c r="D20" i="17"/>
  <c r="F19" i="17"/>
  <c r="F18" i="17"/>
  <c r="F17" i="17"/>
  <c r="F16" i="17"/>
  <c r="N29" i="16"/>
  <c r="P29" i="16" s="1"/>
  <c r="L29" i="16"/>
  <c r="L30" i="16"/>
  <c r="D27" i="16"/>
  <c r="AI43" i="15" l="1"/>
  <c r="C38" i="3" l="1"/>
  <c r="C37" i="3"/>
  <c r="C36" i="3"/>
  <c r="C35" i="3"/>
  <c r="C34" i="3"/>
  <c r="C33" i="3"/>
  <c r="C32" i="3"/>
  <c r="C31" i="3"/>
  <c r="C30" i="3"/>
  <c r="C29" i="3"/>
  <c r="C28" i="3"/>
  <c r="C27" i="3"/>
  <c r="C26" i="3"/>
  <c r="C25" i="3"/>
  <c r="E43" i="21"/>
  <c r="E42" i="21"/>
  <c r="E41" i="21"/>
  <c r="E40" i="21"/>
  <c r="E39" i="21"/>
  <c r="E38" i="21"/>
  <c r="E37" i="21"/>
  <c r="E36" i="21"/>
  <c r="E35" i="21"/>
  <c r="E34" i="21"/>
  <c r="E33" i="21"/>
  <c r="E32" i="21"/>
  <c r="E31" i="21"/>
  <c r="E30" i="21"/>
  <c r="E29" i="21"/>
  <c r="E28" i="21"/>
  <c r="E26" i="21"/>
  <c r="E25" i="21"/>
  <c r="I35" i="106"/>
  <c r="J78" i="106" l="1"/>
  <c r="K78" i="106" s="1"/>
  <c r="L78" i="106" s="1"/>
  <c r="M78" i="106" s="1"/>
  <c r="N78" i="106" s="1"/>
  <c r="O78" i="106" s="1"/>
  <c r="P78" i="106" s="1"/>
  <c r="Q78" i="106" s="1"/>
  <c r="R78" i="106" s="1"/>
  <c r="S78" i="106" s="1"/>
  <c r="T78" i="106" s="1"/>
  <c r="U78" i="106" s="1"/>
  <c r="V78" i="106" s="1"/>
  <c r="W78" i="106" s="1"/>
  <c r="H76" i="106"/>
  <c r="J75" i="106"/>
  <c r="K75" i="106" s="1"/>
  <c r="L75" i="106" s="1"/>
  <c r="M75" i="106" s="1"/>
  <c r="N75" i="106" s="1"/>
  <c r="O75" i="106" s="1"/>
  <c r="P75" i="106" s="1"/>
  <c r="Q75" i="106" s="1"/>
  <c r="R75" i="106" s="1"/>
  <c r="S75" i="106" s="1"/>
  <c r="T75" i="106" s="1"/>
  <c r="U75" i="106" s="1"/>
  <c r="V75" i="106" s="1"/>
  <c r="W75" i="106" s="1"/>
  <c r="J74" i="106"/>
  <c r="K74" i="106" s="1"/>
  <c r="H72" i="106"/>
  <c r="J71" i="106"/>
  <c r="K71" i="106" s="1"/>
  <c r="L71" i="106" s="1"/>
  <c r="M71" i="106" s="1"/>
  <c r="N71" i="106" s="1"/>
  <c r="O71" i="106" s="1"/>
  <c r="P71" i="106" s="1"/>
  <c r="Q71" i="106" s="1"/>
  <c r="R71" i="106" s="1"/>
  <c r="S71" i="106" s="1"/>
  <c r="T71" i="106" s="1"/>
  <c r="U71" i="106" s="1"/>
  <c r="V71" i="106" s="1"/>
  <c r="W71" i="106" s="1"/>
  <c r="J70" i="106"/>
  <c r="K70" i="106" s="1"/>
  <c r="J61" i="106"/>
  <c r="K61" i="106" s="1"/>
  <c r="L61" i="106" s="1"/>
  <c r="M61" i="106" s="1"/>
  <c r="N61" i="106" s="1"/>
  <c r="O61" i="106" s="1"/>
  <c r="P61" i="106" s="1"/>
  <c r="Q61" i="106" s="1"/>
  <c r="R61" i="106" s="1"/>
  <c r="S61" i="106" s="1"/>
  <c r="T61" i="106" s="1"/>
  <c r="U61" i="106" s="1"/>
  <c r="V61" i="106" s="1"/>
  <c r="W61" i="106" s="1"/>
  <c r="J60" i="106"/>
  <c r="K60" i="106" s="1"/>
  <c r="L60" i="106" s="1"/>
  <c r="M60" i="106" s="1"/>
  <c r="N60" i="106" s="1"/>
  <c r="O60" i="106" s="1"/>
  <c r="P60" i="106" s="1"/>
  <c r="Q60" i="106" s="1"/>
  <c r="R60" i="106" s="1"/>
  <c r="S60" i="106" s="1"/>
  <c r="T60" i="106" s="1"/>
  <c r="U60" i="106" s="1"/>
  <c r="V60" i="106" s="1"/>
  <c r="W60" i="106" s="1"/>
  <c r="J59" i="106"/>
  <c r="K59" i="106" s="1"/>
  <c r="L59" i="106" s="1"/>
  <c r="M59" i="106" s="1"/>
  <c r="N59" i="106" s="1"/>
  <c r="O59" i="106" s="1"/>
  <c r="P59" i="106" s="1"/>
  <c r="Q59" i="106" s="1"/>
  <c r="R59" i="106" s="1"/>
  <c r="S59" i="106" s="1"/>
  <c r="T59" i="106" s="1"/>
  <c r="U59" i="106" s="1"/>
  <c r="V59" i="106" s="1"/>
  <c r="W59" i="106" s="1"/>
  <c r="J58" i="106"/>
  <c r="K58" i="106" s="1"/>
  <c r="L58" i="106" s="1"/>
  <c r="M58" i="106" s="1"/>
  <c r="N58" i="106" s="1"/>
  <c r="O58" i="106" s="1"/>
  <c r="P58" i="106" s="1"/>
  <c r="Q58" i="106" s="1"/>
  <c r="R58" i="106" s="1"/>
  <c r="S58" i="106" s="1"/>
  <c r="T58" i="106" s="1"/>
  <c r="U58" i="106" s="1"/>
  <c r="V58" i="106" s="1"/>
  <c r="W58" i="106" s="1"/>
  <c r="J57" i="106"/>
  <c r="K57" i="106" s="1"/>
  <c r="L57" i="106" s="1"/>
  <c r="M57" i="106" s="1"/>
  <c r="N57" i="106" s="1"/>
  <c r="O57" i="106" s="1"/>
  <c r="P57" i="106" s="1"/>
  <c r="Q57" i="106" s="1"/>
  <c r="R57" i="106" s="1"/>
  <c r="S57" i="106" s="1"/>
  <c r="T57" i="106" s="1"/>
  <c r="U57" i="106" s="1"/>
  <c r="V57" i="106" s="1"/>
  <c r="W57" i="106" s="1"/>
  <c r="J56" i="106"/>
  <c r="K56" i="106" s="1"/>
  <c r="L56" i="106" s="1"/>
  <c r="M56" i="106" s="1"/>
  <c r="N56" i="106" s="1"/>
  <c r="O56" i="106" s="1"/>
  <c r="P56" i="106" s="1"/>
  <c r="Q56" i="106" s="1"/>
  <c r="R56" i="106" s="1"/>
  <c r="S56" i="106" s="1"/>
  <c r="T56" i="106" s="1"/>
  <c r="U56" i="106" s="1"/>
  <c r="V56" i="106" s="1"/>
  <c r="W56" i="106" s="1"/>
  <c r="J55" i="106"/>
  <c r="K55" i="106" s="1"/>
  <c r="L55" i="106" s="1"/>
  <c r="M55" i="106" s="1"/>
  <c r="N55" i="106" s="1"/>
  <c r="O55" i="106" s="1"/>
  <c r="P55" i="106" s="1"/>
  <c r="Q55" i="106" s="1"/>
  <c r="R55" i="106" s="1"/>
  <c r="S55" i="106" s="1"/>
  <c r="T55" i="106" s="1"/>
  <c r="U55" i="106" s="1"/>
  <c r="V55" i="106" s="1"/>
  <c r="W55" i="106" s="1"/>
  <c r="J54" i="106"/>
  <c r="K54" i="106" s="1"/>
  <c r="L54" i="106" s="1"/>
  <c r="M54" i="106" s="1"/>
  <c r="N54" i="106" s="1"/>
  <c r="O54" i="106" s="1"/>
  <c r="P54" i="106" s="1"/>
  <c r="Q54" i="106" s="1"/>
  <c r="R54" i="106" s="1"/>
  <c r="S54" i="106" s="1"/>
  <c r="T54" i="106" s="1"/>
  <c r="U54" i="106" s="1"/>
  <c r="V54" i="106" s="1"/>
  <c r="W54" i="106" s="1"/>
  <c r="J53" i="106"/>
  <c r="K53" i="106" s="1"/>
  <c r="L53" i="106" s="1"/>
  <c r="M53" i="106" s="1"/>
  <c r="N53" i="106" s="1"/>
  <c r="O53" i="106" s="1"/>
  <c r="P53" i="106" s="1"/>
  <c r="Q53" i="106" s="1"/>
  <c r="R53" i="106" s="1"/>
  <c r="S53" i="106" s="1"/>
  <c r="T53" i="106" s="1"/>
  <c r="U53" i="106" s="1"/>
  <c r="V53" i="106" s="1"/>
  <c r="W53" i="106" s="1"/>
  <c r="J52" i="106"/>
  <c r="K52" i="106" s="1"/>
  <c r="L52" i="106" s="1"/>
  <c r="M52" i="106" s="1"/>
  <c r="N52" i="106" s="1"/>
  <c r="O52" i="106" s="1"/>
  <c r="P52" i="106" s="1"/>
  <c r="Q52" i="106" s="1"/>
  <c r="R52" i="106" s="1"/>
  <c r="S52" i="106" s="1"/>
  <c r="T52" i="106" s="1"/>
  <c r="U52" i="106" s="1"/>
  <c r="V52" i="106" s="1"/>
  <c r="W52" i="106" s="1"/>
  <c r="J51" i="106"/>
  <c r="K51" i="106" s="1"/>
  <c r="L51" i="106" s="1"/>
  <c r="M51" i="106" s="1"/>
  <c r="N51" i="106" s="1"/>
  <c r="O51" i="106" s="1"/>
  <c r="P51" i="106" s="1"/>
  <c r="Q51" i="106" s="1"/>
  <c r="R51" i="106" s="1"/>
  <c r="S51" i="106" s="1"/>
  <c r="T51" i="106" s="1"/>
  <c r="U51" i="106" s="1"/>
  <c r="V51" i="106" s="1"/>
  <c r="W51" i="106" s="1"/>
  <c r="J50" i="106"/>
  <c r="K50" i="106" s="1"/>
  <c r="L50" i="106" s="1"/>
  <c r="M50" i="106" s="1"/>
  <c r="N50" i="106" s="1"/>
  <c r="O50" i="106" s="1"/>
  <c r="P50" i="106" s="1"/>
  <c r="Q50" i="106" s="1"/>
  <c r="R50" i="106" s="1"/>
  <c r="S50" i="106" s="1"/>
  <c r="T50" i="106" s="1"/>
  <c r="U50" i="106" s="1"/>
  <c r="V50" i="106" s="1"/>
  <c r="W50" i="106" s="1"/>
  <c r="J49" i="106"/>
  <c r="K49" i="106" s="1"/>
  <c r="L49" i="106" s="1"/>
  <c r="M49" i="106" s="1"/>
  <c r="N49" i="106" s="1"/>
  <c r="O49" i="106" s="1"/>
  <c r="P49" i="106" s="1"/>
  <c r="Q49" i="106" s="1"/>
  <c r="R49" i="106" s="1"/>
  <c r="S49" i="106" s="1"/>
  <c r="T49" i="106" s="1"/>
  <c r="U49" i="106" s="1"/>
  <c r="V49" i="106" s="1"/>
  <c r="W49" i="106" s="1"/>
  <c r="J48" i="106"/>
  <c r="K48" i="106" s="1"/>
  <c r="L48" i="106" s="1"/>
  <c r="M48" i="106" s="1"/>
  <c r="N48" i="106" s="1"/>
  <c r="O48" i="106" s="1"/>
  <c r="P48" i="106" s="1"/>
  <c r="Q48" i="106" s="1"/>
  <c r="R48" i="106" s="1"/>
  <c r="S48" i="106" s="1"/>
  <c r="T48" i="106" s="1"/>
  <c r="U48" i="106" s="1"/>
  <c r="V48" i="106" s="1"/>
  <c r="W48" i="106" s="1"/>
  <c r="J47" i="106"/>
  <c r="K47" i="106" s="1"/>
  <c r="L47" i="106" s="1"/>
  <c r="M47" i="106" s="1"/>
  <c r="N47" i="106" s="1"/>
  <c r="O47" i="106" s="1"/>
  <c r="P47" i="106" s="1"/>
  <c r="Q47" i="106" s="1"/>
  <c r="R47" i="106" s="1"/>
  <c r="S47" i="106" s="1"/>
  <c r="T47" i="106" s="1"/>
  <c r="U47" i="106" s="1"/>
  <c r="V47" i="106" s="1"/>
  <c r="W47" i="106" s="1"/>
  <c r="J46" i="106"/>
  <c r="K46" i="106" s="1"/>
  <c r="L46" i="106" s="1"/>
  <c r="M46" i="106" s="1"/>
  <c r="N46" i="106" s="1"/>
  <c r="O46" i="106" s="1"/>
  <c r="P46" i="106" s="1"/>
  <c r="Q46" i="106" s="1"/>
  <c r="R46" i="106" s="1"/>
  <c r="S46" i="106" s="1"/>
  <c r="T46" i="106" s="1"/>
  <c r="U46" i="106" s="1"/>
  <c r="V46" i="106" s="1"/>
  <c r="W46" i="106" s="1"/>
  <c r="J45" i="106"/>
  <c r="K45" i="106" s="1"/>
  <c r="L45" i="106" s="1"/>
  <c r="M45" i="106" s="1"/>
  <c r="N45" i="106" s="1"/>
  <c r="O45" i="106" s="1"/>
  <c r="P45" i="106" s="1"/>
  <c r="Q45" i="106" s="1"/>
  <c r="R45" i="106" s="1"/>
  <c r="S45" i="106" s="1"/>
  <c r="T45" i="106" s="1"/>
  <c r="U45" i="106" s="1"/>
  <c r="V45" i="106" s="1"/>
  <c r="W45" i="106" s="1"/>
  <c r="J44" i="106"/>
  <c r="K44" i="106" s="1"/>
  <c r="L44" i="106" s="1"/>
  <c r="M44" i="106" s="1"/>
  <c r="N44" i="106" s="1"/>
  <c r="O44" i="106" s="1"/>
  <c r="P44" i="106" s="1"/>
  <c r="Q44" i="106" s="1"/>
  <c r="R44" i="106" s="1"/>
  <c r="S44" i="106" s="1"/>
  <c r="T44" i="106" s="1"/>
  <c r="U44" i="106" s="1"/>
  <c r="V44" i="106" s="1"/>
  <c r="W44" i="106" s="1"/>
  <c r="J43" i="106"/>
  <c r="K43" i="106" s="1"/>
  <c r="L43" i="106" s="1"/>
  <c r="M43" i="106" s="1"/>
  <c r="N43" i="106" s="1"/>
  <c r="O43" i="106" s="1"/>
  <c r="P43" i="106" s="1"/>
  <c r="Q43" i="106" s="1"/>
  <c r="R43" i="106" s="1"/>
  <c r="S43" i="106" s="1"/>
  <c r="T43" i="106" s="1"/>
  <c r="U43" i="106" s="1"/>
  <c r="V43" i="106" s="1"/>
  <c r="W43" i="106" s="1"/>
  <c r="W110" i="106"/>
  <c r="V110" i="106"/>
  <c r="U110" i="106"/>
  <c r="T110" i="106"/>
  <c r="S110" i="106"/>
  <c r="R110" i="106"/>
  <c r="Q110" i="106"/>
  <c r="P110" i="106"/>
  <c r="O110" i="106"/>
  <c r="N110" i="106"/>
  <c r="M110" i="106"/>
  <c r="L110" i="106"/>
  <c r="K110" i="106"/>
  <c r="J110" i="106"/>
  <c r="W101" i="106"/>
  <c r="V101" i="106"/>
  <c r="U101" i="106"/>
  <c r="T101" i="106"/>
  <c r="S101" i="106"/>
  <c r="R101" i="106"/>
  <c r="Q101" i="106"/>
  <c r="P101" i="106"/>
  <c r="O101" i="106"/>
  <c r="N101" i="106"/>
  <c r="M101" i="106"/>
  <c r="L101" i="106"/>
  <c r="K101" i="106"/>
  <c r="J101" i="106"/>
  <c r="I101" i="106"/>
  <c r="I112" i="106" s="1"/>
  <c r="W35" i="106"/>
  <c r="V35" i="106"/>
  <c r="U35" i="106"/>
  <c r="T35" i="106"/>
  <c r="S35" i="106"/>
  <c r="R35" i="106"/>
  <c r="Q35" i="106"/>
  <c r="P35" i="106"/>
  <c r="O35" i="106"/>
  <c r="N35" i="106"/>
  <c r="M35" i="106"/>
  <c r="L35" i="106"/>
  <c r="K35" i="106"/>
  <c r="J35" i="106"/>
  <c r="J29" i="106"/>
  <c r="K29" i="106" s="1"/>
  <c r="L29" i="106" s="1"/>
  <c r="M29" i="106" s="1"/>
  <c r="N29" i="106" s="1"/>
  <c r="O29" i="106" s="1"/>
  <c r="P29" i="106" s="1"/>
  <c r="Q29" i="106" s="1"/>
  <c r="R29" i="106" s="1"/>
  <c r="S29" i="106" s="1"/>
  <c r="T29" i="106" s="1"/>
  <c r="U29" i="106" s="1"/>
  <c r="V29" i="106" s="1"/>
  <c r="W29" i="106" s="1"/>
  <c r="J28" i="106"/>
  <c r="D16" i="106"/>
  <c r="O112" i="106" l="1"/>
  <c r="W112" i="106"/>
  <c r="Q112" i="106"/>
  <c r="J112" i="106"/>
  <c r="R112" i="106"/>
  <c r="S112" i="106"/>
  <c r="K112" i="106"/>
  <c r="L112" i="106"/>
  <c r="T112" i="106"/>
  <c r="M112" i="106"/>
  <c r="U112" i="106"/>
  <c r="N112" i="106"/>
  <c r="V112" i="106"/>
  <c r="P112" i="106"/>
  <c r="K28" i="106"/>
  <c r="L28" i="106" s="1"/>
  <c r="M28" i="106" s="1"/>
  <c r="N28" i="106" s="1"/>
  <c r="O28" i="106" s="1"/>
  <c r="P28" i="106" s="1"/>
  <c r="Q28" i="106" s="1"/>
  <c r="R28" i="106" s="1"/>
  <c r="S28" i="106" s="1"/>
  <c r="T28" i="106" s="1"/>
  <c r="U28" i="106" s="1"/>
  <c r="V28" i="106" s="1"/>
  <c r="W28" i="106" s="1"/>
  <c r="L70" i="106"/>
  <c r="K72" i="106"/>
  <c r="J76" i="106"/>
  <c r="K76" i="106"/>
  <c r="L74" i="106"/>
  <c r="J72" i="106"/>
  <c r="L76" i="106" l="1"/>
  <c r="M74" i="106"/>
  <c r="M70" i="106"/>
  <c r="L72" i="106"/>
  <c r="N70" i="106" l="1"/>
  <c r="M72" i="106"/>
  <c r="N74" i="106"/>
  <c r="M76" i="106"/>
  <c r="O74" i="106" l="1"/>
  <c r="N76" i="106"/>
  <c r="N72" i="106"/>
  <c r="O70" i="106"/>
  <c r="P74" i="106" l="1"/>
  <c r="O76" i="106"/>
  <c r="O72" i="106"/>
  <c r="P70" i="106"/>
  <c r="P76" i="106" l="1"/>
  <c r="Q74" i="106"/>
  <c r="Q70" i="106"/>
  <c r="P72" i="106"/>
  <c r="R74" i="106" l="1"/>
  <c r="Q76" i="106"/>
  <c r="Q72" i="106"/>
  <c r="R70" i="106"/>
  <c r="S74" i="106" l="1"/>
  <c r="R76" i="106"/>
  <c r="S70" i="106"/>
  <c r="R72" i="106"/>
  <c r="S76" i="106" l="1"/>
  <c r="T74" i="106"/>
  <c r="T70" i="106"/>
  <c r="S72" i="106"/>
  <c r="T76" i="106" l="1"/>
  <c r="U74" i="106"/>
  <c r="U70" i="106"/>
  <c r="T72" i="106"/>
  <c r="V74" i="106" l="1"/>
  <c r="U76" i="106"/>
  <c r="V70" i="106"/>
  <c r="U72" i="106"/>
  <c r="W74" i="106" l="1"/>
  <c r="W76" i="106" s="1"/>
  <c r="V76" i="106"/>
  <c r="V72" i="106"/>
  <c r="W70" i="106"/>
  <c r="W72" i="106" s="1"/>
  <c r="L37" i="3" l="1"/>
  <c r="L38" i="3"/>
  <c r="L36" i="3"/>
  <c r="L35" i="3"/>
  <c r="L34" i="3"/>
  <c r="L33" i="3"/>
  <c r="L32" i="3"/>
  <c r="L31" i="3"/>
  <c r="L30" i="3"/>
  <c r="L29" i="3"/>
  <c r="L28" i="3"/>
  <c r="L27" i="3"/>
  <c r="L26" i="3"/>
  <c r="L25" i="3"/>
  <c r="K39" i="3"/>
  <c r="J39" i="3"/>
  <c r="I39" i="3"/>
  <c r="H39" i="3"/>
  <c r="G39" i="3"/>
  <c r="F39" i="3"/>
  <c r="E39" i="3"/>
  <c r="D39" i="3"/>
  <c r="L39" i="3" l="1"/>
  <c r="K107" i="11" l="1"/>
  <c r="J107" i="11"/>
  <c r="U122" i="104" l="1"/>
  <c r="T122" i="104"/>
  <c r="Q122" i="104"/>
  <c r="P122" i="104"/>
  <c r="O122" i="104"/>
  <c r="N122" i="104"/>
  <c r="M122" i="104"/>
  <c r="L122" i="104"/>
  <c r="U111" i="104"/>
  <c r="T111" i="104"/>
  <c r="Q111" i="104"/>
  <c r="P111" i="104"/>
  <c r="O111" i="104"/>
  <c r="N111" i="104"/>
  <c r="M111" i="104"/>
  <c r="L111" i="104"/>
  <c r="U96" i="104"/>
  <c r="T96" i="104"/>
  <c r="Q96" i="104"/>
  <c r="P96" i="104"/>
  <c r="O96" i="104"/>
  <c r="N96" i="104"/>
  <c r="M96" i="104"/>
  <c r="L96" i="104"/>
  <c r="J96" i="104"/>
  <c r="U90" i="104"/>
  <c r="T90" i="104"/>
  <c r="Q90" i="104"/>
  <c r="P90" i="104"/>
  <c r="O90" i="104"/>
  <c r="N90" i="104"/>
  <c r="M90" i="104"/>
  <c r="L90" i="104"/>
  <c r="J90" i="104"/>
  <c r="U79" i="104"/>
  <c r="T79" i="104"/>
  <c r="Q79" i="104"/>
  <c r="P79" i="104"/>
  <c r="O79" i="104"/>
  <c r="N79" i="104"/>
  <c r="M79" i="104"/>
  <c r="L79" i="104"/>
  <c r="J79" i="104"/>
  <c r="U71" i="104"/>
  <c r="T71" i="104"/>
  <c r="Q71" i="104"/>
  <c r="P71" i="104"/>
  <c r="O71" i="104"/>
  <c r="N71" i="104"/>
  <c r="M71" i="104"/>
  <c r="L71" i="104"/>
  <c r="J71" i="104"/>
  <c r="U66" i="104"/>
  <c r="T66" i="104"/>
  <c r="Q66" i="104"/>
  <c r="P66" i="104"/>
  <c r="O66" i="104"/>
  <c r="N66" i="104"/>
  <c r="M66" i="104"/>
  <c r="L66" i="104"/>
  <c r="J66" i="104"/>
  <c r="U50" i="104"/>
  <c r="T50" i="104"/>
  <c r="Q50" i="104"/>
  <c r="P50" i="104"/>
  <c r="O50" i="104"/>
  <c r="N50" i="104"/>
  <c r="M50" i="104"/>
  <c r="L50" i="104"/>
  <c r="J50" i="104"/>
  <c r="G40" i="104"/>
  <c r="G39" i="104"/>
  <c r="I30" i="11"/>
  <c r="U31" i="104"/>
  <c r="T31" i="104"/>
  <c r="Q31" i="104"/>
  <c r="P31" i="104"/>
  <c r="O31" i="104"/>
  <c r="N31" i="104"/>
  <c r="M31" i="104"/>
  <c r="L31" i="104"/>
  <c r="J31" i="104"/>
  <c r="I26" i="11"/>
  <c r="E26" i="11" s="1"/>
  <c r="I25" i="11"/>
  <c r="I24" i="11"/>
  <c r="I23" i="11"/>
  <c r="I22" i="11"/>
  <c r="I21" i="11"/>
  <c r="C16" i="104"/>
  <c r="S79" i="104" l="1"/>
  <c r="S96" i="104"/>
  <c r="S71" i="104"/>
  <c r="S90" i="104"/>
  <c r="S111" i="104"/>
  <c r="N125" i="104"/>
  <c r="N23" i="104" s="1"/>
  <c r="O125" i="104"/>
  <c r="O23" i="104" s="1"/>
  <c r="S122" i="104"/>
  <c r="U125" i="104"/>
  <c r="U23" i="104" s="1"/>
  <c r="S66" i="104"/>
  <c r="S50" i="104"/>
  <c r="S31" i="104"/>
  <c r="K71" i="104"/>
  <c r="Q125" i="104"/>
  <c r="Q23" i="104" s="1"/>
  <c r="P125" i="104"/>
  <c r="P23" i="104" s="1"/>
  <c r="T125" i="104"/>
  <c r="T23" i="104" s="1"/>
  <c r="M125" i="104"/>
  <c r="M23" i="104" s="1"/>
  <c r="I34" i="10"/>
  <c r="I42" i="11"/>
  <c r="I30" i="10"/>
  <c r="I38" i="11"/>
  <c r="I25" i="10"/>
  <c r="I33" i="11"/>
  <c r="I31" i="10"/>
  <c r="I39" i="11"/>
  <c r="I31" i="11"/>
  <c r="I23" i="10"/>
  <c r="I27" i="10"/>
  <c r="I35" i="11"/>
  <c r="I32" i="11"/>
  <c r="I24" i="10"/>
  <c r="I35" i="10"/>
  <c r="I43" i="11"/>
  <c r="I32" i="10"/>
  <c r="I40" i="11"/>
  <c r="I36" i="10"/>
  <c r="I44" i="11"/>
  <c r="I26" i="10"/>
  <c r="I34" i="11"/>
  <c r="I45" i="11"/>
  <c r="E45" i="11" s="1"/>
  <c r="I37" i="10"/>
  <c r="I36" i="11"/>
  <c r="I28" i="10"/>
  <c r="I37" i="11"/>
  <c r="I29" i="10"/>
  <c r="I33" i="10"/>
  <c r="I41" i="11"/>
  <c r="I61" i="11"/>
  <c r="E61" i="11" s="1"/>
  <c r="I52" i="10"/>
  <c r="I58" i="11"/>
  <c r="I49" i="10"/>
  <c r="I54" i="11"/>
  <c r="I45" i="10"/>
  <c r="I48" i="10"/>
  <c r="I57" i="11"/>
  <c r="I46" i="10"/>
  <c r="I55" i="11"/>
  <c r="I59" i="11"/>
  <c r="I50" i="10"/>
  <c r="I53" i="11"/>
  <c r="I44" i="10"/>
  <c r="I51" i="11"/>
  <c r="I42" i="10"/>
  <c r="I40" i="10"/>
  <c r="I49" i="11"/>
  <c r="I50" i="11"/>
  <c r="I41" i="10"/>
  <c r="I52" i="11"/>
  <c r="I43" i="10"/>
  <c r="I47" i="10"/>
  <c r="I56" i="11"/>
  <c r="I60" i="11"/>
  <c r="I51" i="10"/>
  <c r="I56" i="10"/>
  <c r="I66" i="11"/>
  <c r="I55" i="10"/>
  <c r="I65" i="11"/>
  <c r="I73" i="11"/>
  <c r="I62" i="10"/>
  <c r="I74" i="11"/>
  <c r="I63" i="10"/>
  <c r="I70" i="11"/>
  <c r="I59" i="10"/>
  <c r="I71" i="11"/>
  <c r="I60" i="10"/>
  <c r="I72" i="11"/>
  <c r="I61" i="10"/>
  <c r="I79" i="11"/>
  <c r="I67" i="10"/>
  <c r="I83" i="11"/>
  <c r="I71" i="10"/>
  <c r="I68" i="10"/>
  <c r="I80" i="11"/>
  <c r="I85" i="11"/>
  <c r="E85" i="11" s="1"/>
  <c r="I73" i="10"/>
  <c r="I69" i="10"/>
  <c r="I81" i="11"/>
  <c r="I66" i="10"/>
  <c r="I78" i="11"/>
  <c r="I82" i="11"/>
  <c r="I70" i="10"/>
  <c r="I84" i="11"/>
  <c r="I72" i="10"/>
  <c r="I91" i="11"/>
  <c r="E91" i="11" s="1"/>
  <c r="I78" i="10"/>
  <c r="I77" i="10"/>
  <c r="I90" i="11"/>
  <c r="I89" i="11"/>
  <c r="I76" i="10"/>
  <c r="I99" i="11"/>
  <c r="I85" i="10"/>
  <c r="I103" i="11"/>
  <c r="I89" i="10"/>
  <c r="I96" i="11"/>
  <c r="I82" i="10"/>
  <c r="I83" i="10"/>
  <c r="I97" i="11"/>
  <c r="I100" i="11"/>
  <c r="I86" i="10"/>
  <c r="I104" i="11"/>
  <c r="I90" i="10"/>
  <c r="I105" i="11"/>
  <c r="I91" i="10"/>
  <c r="I81" i="10"/>
  <c r="I95" i="11"/>
  <c r="I98" i="11"/>
  <c r="I84" i="10"/>
  <c r="I101" i="11"/>
  <c r="I87" i="10"/>
  <c r="I102" i="11"/>
  <c r="I88" i="10"/>
  <c r="I106" i="11"/>
  <c r="I92" i="10"/>
  <c r="I100" i="10"/>
  <c r="I115" i="11"/>
  <c r="I96" i="10"/>
  <c r="I111" i="11"/>
  <c r="I97" i="10"/>
  <c r="I112" i="11"/>
  <c r="I101" i="10"/>
  <c r="I116" i="11"/>
  <c r="I99" i="10"/>
  <c r="I114" i="11"/>
  <c r="I95" i="10"/>
  <c r="I110" i="11"/>
  <c r="I113" i="11"/>
  <c r="I98" i="10"/>
  <c r="K122" i="104"/>
  <c r="K111" i="104"/>
  <c r="K96" i="104"/>
  <c r="K90" i="104"/>
  <c r="K79" i="104"/>
  <c r="K66" i="104"/>
  <c r="K50" i="104"/>
  <c r="I22" i="10"/>
  <c r="L125" i="104"/>
  <c r="L23" i="104" s="1"/>
  <c r="I19" i="10"/>
  <c r="I18" i="10"/>
  <c r="I17" i="10"/>
  <c r="I16" i="10"/>
  <c r="I15" i="10"/>
  <c r="K31" i="104"/>
  <c r="I14" i="10"/>
  <c r="K124" i="104" l="1"/>
  <c r="G49" i="49"/>
  <c r="K125" i="104"/>
  <c r="S125" i="104"/>
  <c r="CK2" i="103"/>
  <c r="CJ2" i="103"/>
  <c r="J125" i="104" l="1"/>
  <c r="H37" i="12"/>
  <c r="CF2" i="103"/>
  <c r="H2" i="103"/>
  <c r="G2" i="103"/>
  <c r="F2" i="103"/>
  <c r="E2" i="103"/>
  <c r="D2" i="103"/>
  <c r="C2" i="103"/>
  <c r="B2" i="103"/>
  <c r="AU2" i="103"/>
  <c r="AT2" i="103"/>
  <c r="AS2" i="103"/>
  <c r="AR2" i="103"/>
  <c r="AQ2" i="103"/>
  <c r="AP2" i="103"/>
  <c r="AO2" i="103"/>
  <c r="AN2" i="103"/>
  <c r="AM2" i="103"/>
  <c r="AL2" i="103"/>
  <c r="AK2" i="103"/>
  <c r="AJ2" i="103"/>
  <c r="AI2" i="103"/>
  <c r="AH2" i="103"/>
  <c r="AG2" i="103"/>
  <c r="AF2" i="103"/>
  <c r="AE2" i="103"/>
  <c r="AD2" i="103"/>
  <c r="BN2" i="103"/>
  <c r="BM2" i="103"/>
  <c r="BL2" i="103"/>
  <c r="BJ2" i="103"/>
  <c r="BO2" i="103"/>
  <c r="BI2" i="103"/>
  <c r="BH2" i="103"/>
  <c r="BG2" i="103"/>
  <c r="BF2" i="103"/>
  <c r="BE2" i="103"/>
  <c r="BD2" i="103"/>
  <c r="BC2" i="103"/>
  <c r="BB2" i="103"/>
  <c r="BA2" i="103"/>
  <c r="AZ2" i="103"/>
  <c r="AY2" i="103"/>
  <c r="AX2" i="103"/>
  <c r="AW2" i="103"/>
  <c r="BK2" i="103"/>
  <c r="BS2" i="103"/>
  <c r="BR2" i="103"/>
  <c r="BZ2" i="103"/>
  <c r="BX2" i="103"/>
  <c r="BV2" i="103"/>
  <c r="CG2" i="103" l="1"/>
  <c r="DU2" i="103"/>
  <c r="G7" i="102" l="1"/>
  <c r="F7" i="102"/>
  <c r="E7" i="102"/>
  <c r="D7" i="102"/>
  <c r="C7" i="102"/>
  <c r="B7" i="102"/>
  <c r="G6" i="102"/>
  <c r="F6" i="102"/>
  <c r="E6" i="102"/>
  <c r="D6" i="102"/>
  <c r="C6" i="102"/>
  <c r="B6" i="102"/>
  <c r="G5" i="102"/>
  <c r="F5" i="102"/>
  <c r="E5" i="102"/>
  <c r="D5" i="102"/>
  <c r="C5" i="102"/>
  <c r="B5" i="102"/>
  <c r="G4" i="102"/>
  <c r="F4" i="102"/>
  <c r="E4" i="102"/>
  <c r="D4" i="102"/>
  <c r="C4" i="102"/>
  <c r="B4" i="102"/>
  <c r="G3" i="102"/>
  <c r="F3" i="102"/>
  <c r="E3" i="102"/>
  <c r="D3" i="102"/>
  <c r="C3" i="102"/>
  <c r="B3" i="102"/>
  <c r="G2" i="102"/>
  <c r="F2" i="102"/>
  <c r="E2" i="102"/>
  <c r="D2" i="102"/>
  <c r="C2" i="102"/>
  <c r="B2" i="102"/>
  <c r="Q2" i="100" l="1"/>
  <c r="P2" i="100"/>
  <c r="O2" i="100"/>
  <c r="N2" i="100"/>
  <c r="M2" i="100"/>
  <c r="L2" i="100"/>
  <c r="K2" i="100"/>
  <c r="J2" i="100"/>
  <c r="I2" i="100"/>
  <c r="H2" i="100"/>
  <c r="G2" i="100"/>
  <c r="F2" i="100"/>
  <c r="E2" i="100"/>
  <c r="EY2" i="99"/>
  <c r="EX2" i="99"/>
  <c r="EW2" i="99"/>
  <c r="EV2" i="99"/>
  <c r="EU2" i="99"/>
  <c r="ET2" i="99"/>
  <c r="ES2" i="99"/>
  <c r="ER2" i="99"/>
  <c r="EQ2" i="99"/>
  <c r="EP2" i="99"/>
  <c r="EO2" i="99"/>
  <c r="EN2" i="99"/>
  <c r="EM2" i="99"/>
  <c r="EL2" i="99"/>
  <c r="EK2" i="99"/>
  <c r="EJ2" i="99"/>
  <c r="EI2" i="99"/>
  <c r="EH2" i="99"/>
  <c r="EG2" i="99"/>
  <c r="EF2" i="99"/>
  <c r="EE2" i="99"/>
  <c r="ED2" i="99"/>
  <c r="EC2" i="99"/>
  <c r="EB2" i="99"/>
  <c r="EA2" i="99"/>
  <c r="DZ2" i="99"/>
  <c r="DY2" i="99"/>
  <c r="DX2" i="99"/>
  <c r="DW2" i="99"/>
  <c r="DV2" i="99"/>
  <c r="DU2" i="99"/>
  <c r="DT2" i="99"/>
  <c r="DS2" i="99"/>
  <c r="DR2" i="99"/>
  <c r="DQ2" i="99"/>
  <c r="DP2" i="99"/>
  <c r="DO2" i="99"/>
  <c r="DN2" i="99"/>
  <c r="DM2" i="99"/>
  <c r="DL2" i="99"/>
  <c r="DK2" i="99"/>
  <c r="DJ2" i="99"/>
  <c r="DI2" i="99"/>
  <c r="DH2" i="99"/>
  <c r="DG2" i="99"/>
  <c r="DF2" i="99"/>
  <c r="DE2" i="99"/>
  <c r="DD2" i="99"/>
  <c r="DC2" i="99"/>
  <c r="DB2" i="99"/>
  <c r="DA2" i="99"/>
  <c r="CZ2" i="99"/>
  <c r="CY2" i="99"/>
  <c r="CX2" i="99"/>
  <c r="CW2" i="99"/>
  <c r="CV2" i="99"/>
  <c r="CU2" i="99"/>
  <c r="CT2" i="99"/>
  <c r="CS2" i="99"/>
  <c r="CR2" i="99"/>
  <c r="CQ2" i="99"/>
  <c r="CP2" i="99"/>
  <c r="CO2" i="99"/>
  <c r="CN2" i="99"/>
  <c r="CM2" i="99"/>
  <c r="CL2" i="99"/>
  <c r="CK2" i="99"/>
  <c r="CJ2" i="99"/>
  <c r="CI2" i="99"/>
  <c r="CH2" i="99"/>
  <c r="CG2" i="99"/>
  <c r="CF2" i="99"/>
  <c r="CE2" i="99"/>
  <c r="CD2" i="99"/>
  <c r="CC2" i="99"/>
  <c r="CB2" i="99"/>
  <c r="CA2" i="99"/>
  <c r="BZ2" i="99"/>
  <c r="BY2" i="99"/>
  <c r="BX2" i="99"/>
  <c r="BW2" i="99"/>
  <c r="BV2" i="99"/>
  <c r="BU2" i="99"/>
  <c r="AH24" i="15" l="1"/>
  <c r="AG24" i="15"/>
  <c r="AF24" i="15"/>
  <c r="AE24" i="15"/>
  <c r="AD24" i="15"/>
  <c r="AC24" i="15"/>
  <c r="AB24" i="15"/>
  <c r="AA24" i="15"/>
  <c r="Z24" i="15"/>
  <c r="Y24" i="15"/>
  <c r="X24" i="15"/>
  <c r="W24" i="15"/>
  <c r="V24" i="15"/>
  <c r="U24" i="15"/>
  <c r="D24" i="15"/>
  <c r="E37" i="15"/>
  <c r="Q37" i="15"/>
  <c r="P37" i="15"/>
  <c r="O37" i="15"/>
  <c r="N37" i="15"/>
  <c r="M37" i="15"/>
  <c r="L37" i="15"/>
  <c r="K37" i="15"/>
  <c r="J37" i="15"/>
  <c r="I37" i="15"/>
  <c r="H37" i="15"/>
  <c r="G37" i="15"/>
  <c r="F37" i="15"/>
  <c r="D37" i="15"/>
  <c r="W37" i="15"/>
  <c r="W39" i="15" s="1"/>
  <c r="AH37" i="15"/>
  <c r="AG37" i="15"/>
  <c r="AF37" i="15"/>
  <c r="AE37" i="15"/>
  <c r="AD37" i="15"/>
  <c r="AC37" i="15"/>
  <c r="AB37" i="15"/>
  <c r="AA37" i="15"/>
  <c r="Z37" i="15"/>
  <c r="Y37" i="15"/>
  <c r="X37" i="15"/>
  <c r="X39" i="15" s="1"/>
  <c r="V37" i="15"/>
  <c r="U37" i="15"/>
  <c r="Y52" i="15"/>
  <c r="Z52" i="15"/>
  <c r="X52" i="15"/>
  <c r="W52" i="15"/>
  <c r="V52" i="15"/>
  <c r="U52" i="15"/>
  <c r="AF52" i="15"/>
  <c r="AG52" i="15"/>
  <c r="Q24" i="15"/>
  <c r="P24" i="15"/>
  <c r="O24" i="15"/>
  <c r="O39" i="15" s="1"/>
  <c r="O54" i="15" s="1"/>
  <c r="N24" i="15"/>
  <c r="Q52" i="15"/>
  <c r="P52" i="15"/>
  <c r="O52" i="15"/>
  <c r="N52" i="15"/>
  <c r="AE12" i="15"/>
  <c r="AI50" i="15"/>
  <c r="AI49" i="15"/>
  <c r="AI48" i="15"/>
  <c r="AI47" i="15"/>
  <c r="AI46" i="15"/>
  <c r="AI45" i="15"/>
  <c r="AI44" i="15"/>
  <c r="AI42" i="15"/>
  <c r="AI36" i="15"/>
  <c r="AI35" i="15"/>
  <c r="AI33" i="15"/>
  <c r="AI32" i="15"/>
  <c r="AI31" i="15"/>
  <c r="AI30" i="15"/>
  <c r="AI29" i="15"/>
  <c r="AI28" i="15"/>
  <c r="AI23" i="15"/>
  <c r="AI22" i="15"/>
  <c r="AI21" i="15"/>
  <c r="AI24" i="15" s="1"/>
  <c r="AI20" i="15"/>
  <c r="AI52" i="15" l="1"/>
  <c r="AI37" i="15"/>
  <c r="AC39" i="15"/>
  <c r="V39" i="15"/>
  <c r="P39" i="15"/>
  <c r="AG39" i="15"/>
  <c r="AG54" i="15" s="1"/>
  <c r="Q39" i="15"/>
  <c r="Q54" i="15" s="1"/>
  <c r="AD39" i="15"/>
  <c r="AH39" i="15"/>
  <c r="P54" i="15"/>
  <c r="AA39" i="15"/>
  <c r="AE39" i="15"/>
  <c r="AB39" i="15"/>
  <c r="AF39" i="15"/>
  <c r="AF54" i="15" s="1"/>
  <c r="Y39" i="15"/>
  <c r="Y54" i="15" s="1"/>
  <c r="N39" i="15"/>
  <c r="N54" i="15" s="1"/>
  <c r="U39" i="15"/>
  <c r="U54" i="15" s="1"/>
  <c r="Z39" i="15"/>
  <c r="Z54" i="15" s="1"/>
  <c r="X54" i="15"/>
  <c r="W54" i="15"/>
  <c r="V54" i="15"/>
  <c r="AI39" i="15" l="1"/>
  <c r="AI54" i="15" s="1"/>
  <c r="D31" i="16"/>
  <c r="U2" i="100" l="1"/>
  <c r="H26" i="12" l="1"/>
  <c r="C20" i="4" l="1"/>
  <c r="C33" i="4" l="1"/>
  <c r="C32" i="4"/>
  <c r="C31" i="4"/>
  <c r="C30" i="4"/>
  <c r="C29" i="4"/>
  <c r="C28" i="4"/>
  <c r="C27" i="4"/>
  <c r="C26" i="4"/>
  <c r="C25" i="4"/>
  <c r="C24" i="4"/>
  <c r="C23" i="4"/>
  <c r="C22" i="4"/>
  <c r="C21" i="4"/>
  <c r="K52" i="16" l="1"/>
  <c r="J52" i="16"/>
  <c r="I52" i="16"/>
  <c r="H52" i="16"/>
  <c r="G52" i="16"/>
  <c r="F52" i="16"/>
  <c r="E52" i="16"/>
  <c r="D52" i="16"/>
  <c r="K51" i="16"/>
  <c r="J51" i="16"/>
  <c r="I51" i="16"/>
  <c r="H51" i="16"/>
  <c r="G51" i="16"/>
  <c r="F51" i="16"/>
  <c r="E51" i="16"/>
  <c r="D51" i="16"/>
  <c r="F19" i="7"/>
  <c r="F13" i="7" l="1"/>
  <c r="F14" i="7"/>
  <c r="F15" i="7"/>
  <c r="F16" i="7"/>
  <c r="F17" i="7"/>
  <c r="F18" i="7"/>
  <c r="O32" i="36" l="1"/>
  <c r="O45" i="36" s="1"/>
  <c r="P32" i="36"/>
  <c r="P45" i="36" s="1"/>
  <c r="R15" i="36"/>
  <c r="Q15" i="36"/>
  <c r="F47" i="17"/>
  <c r="F38" i="17"/>
  <c r="F57" i="36" l="1"/>
  <c r="G23" i="37"/>
  <c r="F47" i="49"/>
  <c r="E47" i="49"/>
  <c r="F49" i="49" s="1"/>
  <c r="F21" i="49"/>
  <c r="E21" i="49"/>
  <c r="C12" i="49"/>
  <c r="S126" i="104" l="1"/>
  <c r="F23" i="49"/>
  <c r="Q32" i="36" l="1"/>
  <c r="Q45" i="36" s="1"/>
  <c r="N32" i="36"/>
  <c r="N45" i="36" s="1"/>
  <c r="I90" i="106" l="1"/>
  <c r="H41" i="36"/>
  <c r="H40" i="36"/>
  <c r="H39" i="36"/>
  <c r="K39" i="36" s="1"/>
  <c r="H38" i="36"/>
  <c r="K38" i="36" s="1"/>
  <c r="H37" i="36"/>
  <c r="H36" i="36"/>
  <c r="H35" i="36"/>
  <c r="K35" i="36" s="1"/>
  <c r="H34" i="36"/>
  <c r="H33" i="36"/>
  <c r="J90" i="106" l="1"/>
  <c r="K34" i="36"/>
  <c r="L34" i="36" s="1"/>
  <c r="K36" i="36"/>
  <c r="L36" i="36" s="1"/>
  <c r="K40" i="36"/>
  <c r="L40" i="36" s="1"/>
  <c r="K33" i="36"/>
  <c r="L33" i="36" s="1"/>
  <c r="K37" i="36"/>
  <c r="L37" i="36" s="1"/>
  <c r="K41" i="36"/>
  <c r="L41" i="36" s="1"/>
  <c r="L35" i="36"/>
  <c r="L39" i="36"/>
  <c r="L38" i="36"/>
  <c r="G16" i="37"/>
  <c r="L42" i="36" l="1"/>
  <c r="I88" i="106" s="1"/>
  <c r="I89" i="106" s="1"/>
  <c r="K90" i="106"/>
  <c r="L90" i="106" s="1"/>
  <c r="M90" i="106" s="1"/>
  <c r="N90" i="106" s="1"/>
  <c r="O90" i="106" s="1"/>
  <c r="P90" i="106" s="1"/>
  <c r="Q90" i="106" s="1"/>
  <c r="R90" i="106" s="1"/>
  <c r="S90" i="106" s="1"/>
  <c r="T90" i="106" s="1"/>
  <c r="U90" i="106" s="1"/>
  <c r="V90" i="106" s="1"/>
  <c r="W90" i="106" s="1"/>
  <c r="E71" i="43"/>
  <c r="F43" i="36" l="1"/>
  <c r="G17" i="37"/>
  <c r="H20" i="36"/>
  <c r="J88" i="106" l="1"/>
  <c r="J89" i="106" s="1"/>
  <c r="K20" i="36"/>
  <c r="L20" i="36" s="1"/>
  <c r="C10" i="26"/>
  <c r="C17" i="25"/>
  <c r="C15" i="24"/>
  <c r="C10" i="23"/>
  <c r="C5" i="22"/>
  <c r="C11" i="21"/>
  <c r="C12" i="36"/>
  <c r="C11" i="17"/>
  <c r="C11" i="16"/>
  <c r="C12" i="15"/>
  <c r="C10" i="13"/>
  <c r="C9" i="12"/>
  <c r="C13" i="11"/>
  <c r="C9" i="10"/>
  <c r="C15" i="8"/>
  <c r="C5" i="7"/>
  <c r="C18" i="6"/>
  <c r="C15" i="4"/>
  <c r="C5" i="3"/>
  <c r="K88" i="106" l="1"/>
  <c r="AA2" i="103"/>
  <c r="Z2" i="103"/>
  <c r="Y2" i="103"/>
  <c r="X2" i="103"/>
  <c r="W2" i="103"/>
  <c r="V2" i="103"/>
  <c r="U2" i="103"/>
  <c r="T2" i="103"/>
  <c r="L88" i="106" l="1"/>
  <c r="L89" i="106" s="1"/>
  <c r="K89" i="106"/>
  <c r="M88" i="106" l="1"/>
  <c r="M89" i="106" s="1"/>
  <c r="G24" i="37"/>
  <c r="G22" i="37"/>
  <c r="G21" i="37"/>
  <c r="G14" i="37"/>
  <c r="G13" i="37"/>
  <c r="G12" i="37"/>
  <c r="G11" i="37"/>
  <c r="G10" i="37"/>
  <c r="N88" i="106" l="1"/>
  <c r="N89" i="106" s="1"/>
  <c r="F26" i="17"/>
  <c r="F27" i="17"/>
  <c r="F28" i="17"/>
  <c r="F29" i="17"/>
  <c r="F36" i="17"/>
  <c r="F37" i="17"/>
  <c r="F39" i="17"/>
  <c r="F46" i="17"/>
  <c r="F48" i="17"/>
  <c r="F49" i="17"/>
  <c r="J19" i="16"/>
  <c r="O88" i="106" l="1"/>
  <c r="O89" i="106" s="1"/>
  <c r="J18" i="16"/>
  <c r="J17" i="16"/>
  <c r="P88" i="106" l="1"/>
  <c r="P89" i="106" s="1"/>
  <c r="P15" i="36"/>
  <c r="O15" i="36"/>
  <c r="D50" i="17"/>
  <c r="DL2" i="103" s="1"/>
  <c r="E50" i="17"/>
  <c r="DM2" i="103" s="1"/>
  <c r="E40" i="17"/>
  <c r="DK2" i="103" s="1"/>
  <c r="D40" i="17"/>
  <c r="DJ2" i="103" s="1"/>
  <c r="L24" i="15"/>
  <c r="K52" i="15"/>
  <c r="D52" i="15"/>
  <c r="J52" i="15"/>
  <c r="I52" i="15"/>
  <c r="H52" i="15"/>
  <c r="G52" i="15"/>
  <c r="F52" i="15"/>
  <c r="E52" i="15"/>
  <c r="K24" i="15"/>
  <c r="J24" i="15"/>
  <c r="I24" i="15"/>
  <c r="H24" i="15"/>
  <c r="G24" i="15"/>
  <c r="F24" i="15"/>
  <c r="E24" i="15"/>
  <c r="D39" i="15"/>
  <c r="K28" i="4"/>
  <c r="O28" i="4" s="1"/>
  <c r="Q88" i="106" l="1"/>
  <c r="Q89" i="106" s="1"/>
  <c r="D54" i="15"/>
  <c r="I26" i="106"/>
  <c r="K39" i="15"/>
  <c r="K54" i="15" s="1"/>
  <c r="H39" i="15"/>
  <c r="H54" i="15" s="1"/>
  <c r="E39" i="15"/>
  <c r="E54" i="15" s="1"/>
  <c r="I39" i="15"/>
  <c r="I54" i="15" s="1"/>
  <c r="F39" i="15"/>
  <c r="F54" i="15" s="1"/>
  <c r="J39" i="15"/>
  <c r="J54" i="15" s="1"/>
  <c r="G39" i="15"/>
  <c r="G54" i="15" s="1"/>
  <c r="R88" i="106" l="1"/>
  <c r="R89" i="106" s="1"/>
  <c r="H24" i="36"/>
  <c r="H23" i="36"/>
  <c r="H22" i="36"/>
  <c r="K22" i="36" s="1"/>
  <c r="H21" i="36"/>
  <c r="K21" i="36" s="1"/>
  <c r="H19" i="36"/>
  <c r="K19" i="36" s="1"/>
  <c r="H18" i="36"/>
  <c r="H17" i="36"/>
  <c r="H16" i="36"/>
  <c r="S88" i="106" l="1"/>
  <c r="S89" i="106" s="1"/>
  <c r="K17" i="36"/>
  <c r="L17" i="36" s="1"/>
  <c r="L26" i="36" s="1"/>
  <c r="I42" i="106" s="1"/>
  <c r="K16" i="36"/>
  <c r="L16" i="36" s="1"/>
  <c r="K18" i="36"/>
  <c r="L18" i="36" s="1"/>
  <c r="K23" i="36"/>
  <c r="L23" i="36" s="1"/>
  <c r="K24" i="36"/>
  <c r="L24" i="36" s="1"/>
  <c r="L22" i="36"/>
  <c r="L19" i="36"/>
  <c r="L21" i="36"/>
  <c r="G41" i="6"/>
  <c r="K33" i="4"/>
  <c r="O33" i="4" s="1"/>
  <c r="N30" i="16"/>
  <c r="P30" i="16" s="1"/>
  <c r="K48" i="16"/>
  <c r="J48" i="16"/>
  <c r="I48" i="16"/>
  <c r="H48" i="16"/>
  <c r="G48" i="16"/>
  <c r="F48" i="16"/>
  <c r="E48" i="16"/>
  <c r="D48" i="16"/>
  <c r="K47" i="16"/>
  <c r="J47" i="16"/>
  <c r="I47" i="16"/>
  <c r="H47" i="16"/>
  <c r="G47" i="16"/>
  <c r="F47" i="16"/>
  <c r="E47" i="16"/>
  <c r="D47" i="16"/>
  <c r="E36" i="16"/>
  <c r="F36" i="16"/>
  <c r="G36" i="16"/>
  <c r="H36" i="16"/>
  <c r="I36" i="16"/>
  <c r="J36" i="16"/>
  <c r="K36" i="16"/>
  <c r="E37" i="16"/>
  <c r="F37" i="16"/>
  <c r="G37" i="16"/>
  <c r="H37" i="16"/>
  <c r="I37" i="16"/>
  <c r="J37" i="16"/>
  <c r="K37" i="16"/>
  <c r="E38" i="16"/>
  <c r="F38" i="16"/>
  <c r="G38" i="16"/>
  <c r="H38" i="16"/>
  <c r="I38" i="16"/>
  <c r="J38" i="16"/>
  <c r="K38" i="16"/>
  <c r="E39" i="16"/>
  <c r="F39" i="16"/>
  <c r="G39" i="16"/>
  <c r="H39" i="16"/>
  <c r="I39" i="16"/>
  <c r="J39" i="16"/>
  <c r="K39" i="16"/>
  <c r="E40" i="16"/>
  <c r="F40" i="16"/>
  <c r="G40" i="16"/>
  <c r="H40" i="16"/>
  <c r="I40" i="16"/>
  <c r="J40" i="16"/>
  <c r="K40" i="16"/>
  <c r="E41" i="16"/>
  <c r="F41" i="16"/>
  <c r="G41" i="16"/>
  <c r="H41" i="16"/>
  <c r="I41" i="16"/>
  <c r="J41" i="16"/>
  <c r="K41" i="16"/>
  <c r="E42" i="16"/>
  <c r="F42" i="16"/>
  <c r="G42" i="16"/>
  <c r="H42" i="16"/>
  <c r="I42" i="16"/>
  <c r="J42" i="16"/>
  <c r="K42" i="16"/>
  <c r="E43" i="16"/>
  <c r="F43" i="16"/>
  <c r="G43" i="16"/>
  <c r="H43" i="16"/>
  <c r="I43" i="16"/>
  <c r="J43" i="16"/>
  <c r="K43" i="16"/>
  <c r="E44" i="16"/>
  <c r="F44" i="16"/>
  <c r="G44" i="16"/>
  <c r="H44" i="16"/>
  <c r="I44" i="16"/>
  <c r="J44" i="16"/>
  <c r="K44" i="16"/>
  <c r="E45" i="16"/>
  <c r="F45" i="16"/>
  <c r="G45" i="16"/>
  <c r="H45" i="16"/>
  <c r="I45" i="16"/>
  <c r="J45" i="16"/>
  <c r="K45" i="16"/>
  <c r="D45" i="16"/>
  <c r="D37" i="16"/>
  <c r="D38" i="16"/>
  <c r="D39" i="16"/>
  <c r="D40" i="16"/>
  <c r="D41" i="16"/>
  <c r="D42" i="16"/>
  <c r="D43" i="16"/>
  <c r="D44" i="16"/>
  <c r="D36" i="16"/>
  <c r="O26" i="16"/>
  <c r="J26" i="16"/>
  <c r="L26" i="16" s="1"/>
  <c r="N26" i="16"/>
  <c r="T88" i="106" l="1"/>
  <c r="T89" i="106" s="1"/>
  <c r="J42" i="106"/>
  <c r="K42" i="106" s="1"/>
  <c r="L42" i="106" s="1"/>
  <c r="M42" i="106" s="1"/>
  <c r="N42" i="106" s="1"/>
  <c r="O42" i="106" s="1"/>
  <c r="P42" i="106" s="1"/>
  <c r="Q42" i="106" s="1"/>
  <c r="R42" i="106" s="1"/>
  <c r="S42" i="106" s="1"/>
  <c r="T42" i="106" s="1"/>
  <c r="U42" i="106" s="1"/>
  <c r="V42" i="106" s="1"/>
  <c r="W42" i="106" s="1"/>
  <c r="E24" i="21"/>
  <c r="L36" i="16"/>
  <c r="CV2" i="103" s="1"/>
  <c r="L25" i="36"/>
  <c r="I41" i="106" s="1"/>
  <c r="H28" i="36"/>
  <c r="E46" i="16"/>
  <c r="P26" i="16"/>
  <c r="L39" i="15"/>
  <c r="M24" i="15"/>
  <c r="E23" i="21" l="1"/>
  <c r="I62" i="106"/>
  <c r="I79" i="106" s="1"/>
  <c r="U88" i="106"/>
  <c r="U89" i="106" s="1"/>
  <c r="J41" i="106"/>
  <c r="E49" i="16"/>
  <c r="CO2" i="103"/>
  <c r="M39" i="15"/>
  <c r="D27" i="22"/>
  <c r="D56" i="22"/>
  <c r="V88" i="106" l="1"/>
  <c r="V89" i="106" s="1"/>
  <c r="E44" i="21"/>
  <c r="K41" i="106"/>
  <c r="J62" i="106"/>
  <c r="J79" i="106" s="1"/>
  <c r="N34" i="4"/>
  <c r="Q2" i="103" s="1"/>
  <c r="W88" i="106" l="1"/>
  <c r="W89" i="106" s="1"/>
  <c r="L41" i="106"/>
  <c r="K62" i="106"/>
  <c r="K79" i="106" s="1"/>
  <c r="L62" i="106" l="1"/>
  <c r="L79" i="106" s="1"/>
  <c r="M41" i="106"/>
  <c r="M62" i="106" l="1"/>
  <c r="M79" i="106" s="1"/>
  <c r="N41" i="106"/>
  <c r="O41" i="106" l="1"/>
  <c r="N62" i="106"/>
  <c r="N79" i="106" s="1"/>
  <c r="P41" i="106" l="1"/>
  <c r="O62" i="106"/>
  <c r="O79" i="106" s="1"/>
  <c r="D20" i="25"/>
  <c r="D32" i="22"/>
  <c r="DW2" i="103" s="1"/>
  <c r="D31" i="22"/>
  <c r="D28" i="22"/>
  <c r="D19" i="22"/>
  <c r="DV2" i="103" s="1"/>
  <c r="D18" i="22"/>
  <c r="D17" i="22"/>
  <c r="D8" i="22"/>
  <c r="E30" i="17"/>
  <c r="DI2" i="103" s="1"/>
  <c r="D30" i="17"/>
  <c r="DH2" i="103" s="1"/>
  <c r="Q41" i="106" l="1"/>
  <c r="P62" i="106"/>
  <c r="P79" i="106" s="1"/>
  <c r="O25" i="16"/>
  <c r="N25" i="16"/>
  <c r="O24" i="16"/>
  <c r="N24" i="16"/>
  <c r="N23" i="16"/>
  <c r="O22" i="16"/>
  <c r="N22" i="16"/>
  <c r="O21" i="16"/>
  <c r="N21" i="16"/>
  <c r="O20" i="16"/>
  <c r="N20" i="16"/>
  <c r="O19" i="16"/>
  <c r="N19" i="16"/>
  <c r="O18" i="16"/>
  <c r="N18" i="16"/>
  <c r="O17" i="16"/>
  <c r="N17" i="16"/>
  <c r="O16" i="16"/>
  <c r="N16" i="16"/>
  <c r="O15" i="16"/>
  <c r="N15" i="16"/>
  <c r="J25" i="16"/>
  <c r="L25" i="16" s="1"/>
  <c r="J24" i="16"/>
  <c r="L24" i="16" s="1"/>
  <c r="J23" i="16"/>
  <c r="J22" i="16"/>
  <c r="J21" i="16"/>
  <c r="L21" i="16" s="1"/>
  <c r="J20" i="16"/>
  <c r="L20" i="16" s="1"/>
  <c r="L19" i="16"/>
  <c r="L18" i="16"/>
  <c r="L17" i="16"/>
  <c r="J16" i="16"/>
  <c r="L16" i="16" s="1"/>
  <c r="J15" i="16"/>
  <c r="J14" i="16"/>
  <c r="L14" i="16" s="1"/>
  <c r="AH52" i="15"/>
  <c r="AH54" i="15" s="1"/>
  <c r="AE52" i="15"/>
  <c r="AE54" i="15" s="1"/>
  <c r="AD52" i="15"/>
  <c r="AD54" i="15" s="1"/>
  <c r="AC52" i="15"/>
  <c r="AC54" i="15" s="1"/>
  <c r="AB52" i="15"/>
  <c r="AB54" i="15" s="1"/>
  <c r="AA52" i="15"/>
  <c r="AA54" i="15" s="1"/>
  <c r="M52" i="15"/>
  <c r="M54" i="15" s="1"/>
  <c r="L52" i="15"/>
  <c r="L54" i="15" s="1"/>
  <c r="N31" i="16" l="1"/>
  <c r="I23" i="106" s="1"/>
  <c r="I25" i="106"/>
  <c r="J25" i="106" s="1"/>
  <c r="K25" i="106" s="1"/>
  <c r="L25" i="106" s="1"/>
  <c r="M25" i="106" s="1"/>
  <c r="N25" i="106" s="1"/>
  <c r="O25" i="106" s="1"/>
  <c r="P25" i="106" s="1"/>
  <c r="Q25" i="106" s="1"/>
  <c r="R25" i="106" s="1"/>
  <c r="S25" i="106" s="1"/>
  <c r="T25" i="106" s="1"/>
  <c r="U25" i="106" s="1"/>
  <c r="V25" i="106" s="1"/>
  <c r="W25" i="106" s="1"/>
  <c r="R41" i="106"/>
  <c r="Q62" i="106"/>
  <c r="Q79" i="106" s="1"/>
  <c r="L22" i="16"/>
  <c r="L23" i="16"/>
  <c r="L15" i="16"/>
  <c r="P20" i="16"/>
  <c r="P21" i="16"/>
  <c r="P16" i="16"/>
  <c r="P25" i="16"/>
  <c r="P17" i="16"/>
  <c r="P24" i="16"/>
  <c r="P18" i="16"/>
  <c r="P22" i="16"/>
  <c r="P19" i="16"/>
  <c r="P23" i="16"/>
  <c r="P15" i="16"/>
  <c r="H55" i="13"/>
  <c r="H56" i="13" s="1"/>
  <c r="H51" i="13"/>
  <c r="H50" i="13"/>
  <c r="H49" i="13"/>
  <c r="H48" i="13"/>
  <c r="H44" i="13"/>
  <c r="H43" i="13"/>
  <c r="H41" i="13"/>
  <c r="H40" i="13"/>
  <c r="H36" i="13"/>
  <c r="H35" i="13"/>
  <c r="H34" i="13"/>
  <c r="H33" i="13"/>
  <c r="H32" i="13"/>
  <c r="H31" i="13"/>
  <c r="H30" i="13"/>
  <c r="H29" i="13"/>
  <c r="H25" i="13"/>
  <c r="H24" i="13"/>
  <c r="H23" i="13"/>
  <c r="H22" i="13"/>
  <c r="H21" i="13"/>
  <c r="H20" i="13"/>
  <c r="H19" i="13"/>
  <c r="H18" i="13"/>
  <c r="H14" i="13"/>
  <c r="H15" i="13" s="1"/>
  <c r="J27" i="11"/>
  <c r="K46" i="11"/>
  <c r="K62" i="11"/>
  <c r="K75" i="11"/>
  <c r="J75" i="11"/>
  <c r="J62" i="11"/>
  <c r="J46" i="11"/>
  <c r="P31" i="16" l="1"/>
  <c r="J23" i="106"/>
  <c r="I24" i="106"/>
  <c r="J24" i="106" s="1"/>
  <c r="K24" i="106" s="1"/>
  <c r="L24" i="106" s="1"/>
  <c r="M24" i="106" s="1"/>
  <c r="N24" i="106" s="1"/>
  <c r="O24" i="106" s="1"/>
  <c r="P24" i="106" s="1"/>
  <c r="Q24" i="106" s="1"/>
  <c r="R24" i="106" s="1"/>
  <c r="S24" i="106" s="1"/>
  <c r="T24" i="106" s="1"/>
  <c r="U24" i="106" s="1"/>
  <c r="V24" i="106" s="1"/>
  <c r="W24" i="106" s="1"/>
  <c r="R62" i="106"/>
  <c r="R79" i="106" s="1"/>
  <c r="S41" i="106"/>
  <c r="L51" i="16"/>
  <c r="H52" i="13"/>
  <c r="H45" i="13"/>
  <c r="H37" i="13"/>
  <c r="H26" i="13"/>
  <c r="J119" i="11"/>
  <c r="G18" i="12" s="1"/>
  <c r="G23" i="12" s="1"/>
  <c r="K119" i="11"/>
  <c r="H18" i="12" s="1"/>
  <c r="H23" i="12" s="1"/>
  <c r="H25" i="12" s="1"/>
  <c r="BT2" i="99"/>
  <c r="BQ2" i="99"/>
  <c r="BP2" i="99"/>
  <c r="BI2" i="99"/>
  <c r="BH2" i="99"/>
  <c r="BE2" i="99"/>
  <c r="BD2" i="99"/>
  <c r="CA2" i="103"/>
  <c r="BY2" i="103"/>
  <c r="AO2" i="99"/>
  <c r="AN2" i="99"/>
  <c r="AK2" i="99"/>
  <c r="AB2" i="99"/>
  <c r="Y2" i="99"/>
  <c r="U2" i="99"/>
  <c r="M2" i="99"/>
  <c r="I2" i="99"/>
  <c r="I30" i="106" l="1"/>
  <c r="I32" i="106" s="1"/>
  <c r="J30" i="106"/>
  <c r="K23" i="106"/>
  <c r="S62" i="106"/>
  <c r="S79" i="106" s="1"/>
  <c r="T41" i="106"/>
  <c r="AJ2" i="99"/>
  <c r="Q2" i="99"/>
  <c r="G25" i="12"/>
  <c r="G26" i="12"/>
  <c r="AK54" i="15"/>
  <c r="H28" i="12"/>
  <c r="H30" i="12" s="1"/>
  <c r="H32" i="12" s="1"/>
  <c r="S2" i="99"/>
  <c r="K2" i="99"/>
  <c r="AE2" i="99"/>
  <c r="AM2" i="99"/>
  <c r="BG2" i="99"/>
  <c r="BO2" i="99"/>
  <c r="H2" i="99"/>
  <c r="L2" i="99"/>
  <c r="P2" i="99"/>
  <c r="T2" i="99"/>
  <c r="X2" i="99"/>
  <c r="AF2" i="99"/>
  <c r="AR2" i="99"/>
  <c r="AV2" i="99"/>
  <c r="AZ2" i="99"/>
  <c r="BL2" i="99"/>
  <c r="O2" i="99"/>
  <c r="AA2" i="99"/>
  <c r="AI2" i="99"/>
  <c r="AU2" i="99"/>
  <c r="BC2" i="99"/>
  <c r="BK2" i="99"/>
  <c r="AC2" i="99"/>
  <c r="AG2" i="99"/>
  <c r="AS2" i="99"/>
  <c r="AW2" i="99"/>
  <c r="BA2" i="99"/>
  <c r="BM2" i="99"/>
  <c r="AQ2" i="99"/>
  <c r="BS2" i="99"/>
  <c r="J2" i="99"/>
  <c r="N2" i="99"/>
  <c r="R2" i="99"/>
  <c r="V2" i="99"/>
  <c r="Z2" i="99"/>
  <c r="AD2" i="99"/>
  <c r="AH2" i="99"/>
  <c r="AP2" i="99"/>
  <c r="AT2" i="99"/>
  <c r="AX2" i="99"/>
  <c r="BF2" i="99"/>
  <c r="BJ2" i="99"/>
  <c r="BN2" i="99"/>
  <c r="BR2" i="99"/>
  <c r="E25" i="7"/>
  <c r="F24" i="7"/>
  <c r="F23" i="7"/>
  <c r="F22" i="7"/>
  <c r="F21" i="7"/>
  <c r="F20" i="7"/>
  <c r="F12" i="7"/>
  <c r="F11" i="7"/>
  <c r="F10" i="7"/>
  <c r="F9" i="7"/>
  <c r="J34" i="4"/>
  <c r="I34" i="4"/>
  <c r="H34" i="4"/>
  <c r="G34" i="4"/>
  <c r="F34" i="4"/>
  <c r="E34" i="4"/>
  <c r="K2" i="103" s="1"/>
  <c r="K32" i="4"/>
  <c r="O32" i="4" s="1"/>
  <c r="K31" i="4"/>
  <c r="O31" i="4" s="1"/>
  <c r="K30" i="4"/>
  <c r="O30" i="4" s="1"/>
  <c r="K29" i="4"/>
  <c r="O29" i="4" s="1"/>
  <c r="K27" i="4"/>
  <c r="K26" i="4"/>
  <c r="O26" i="4" s="1"/>
  <c r="K25" i="4"/>
  <c r="O25" i="4" s="1"/>
  <c r="K24" i="4"/>
  <c r="O24" i="4" s="1"/>
  <c r="K23" i="4"/>
  <c r="O23" i="4" s="1"/>
  <c r="K22" i="4"/>
  <c r="O22" i="4" s="1"/>
  <c r="K21" i="4"/>
  <c r="O21" i="4" s="1"/>
  <c r="K20" i="4"/>
  <c r="O20" i="4" s="1"/>
  <c r="O39" i="3"/>
  <c r="N39" i="3"/>
  <c r="M39" i="3"/>
  <c r="E42" i="6" l="1"/>
  <c r="H49" i="12"/>
  <c r="H51" i="12" s="1"/>
  <c r="G103" i="104"/>
  <c r="G104" i="104"/>
  <c r="I34" i="106"/>
  <c r="I36" i="106" s="1"/>
  <c r="I81" i="106" s="1"/>
  <c r="I95" i="106" s="1"/>
  <c r="K30" i="106"/>
  <c r="L23" i="106"/>
  <c r="J32" i="106"/>
  <c r="J34" i="106"/>
  <c r="T62" i="106"/>
  <c r="T79" i="106" s="1"/>
  <c r="U41" i="106"/>
  <c r="P39" i="3"/>
  <c r="S33" i="16"/>
  <c r="M2" i="103"/>
  <c r="S37" i="16"/>
  <c r="L2" i="103"/>
  <c r="W2" i="99"/>
  <c r="I67" i="11"/>
  <c r="AL2" i="99"/>
  <c r="BB2" i="99"/>
  <c r="AY2" i="99"/>
  <c r="T2" i="100"/>
  <c r="G28" i="12"/>
  <c r="G30" i="12" s="1"/>
  <c r="G32" i="12" s="1"/>
  <c r="H34" i="12" s="1"/>
  <c r="R23" i="4"/>
  <c r="R26" i="4"/>
  <c r="R20" i="4"/>
  <c r="O27" i="4"/>
  <c r="O34" i="4" s="1"/>
  <c r="I60" i="13"/>
  <c r="F25" i="7"/>
  <c r="J101" i="104" s="1"/>
  <c r="K34" i="4"/>
  <c r="I75" i="11"/>
  <c r="I92" i="11"/>
  <c r="I62" i="11"/>
  <c r="I46" i="11"/>
  <c r="I107" i="11"/>
  <c r="I117" i="11"/>
  <c r="I86" i="11"/>
  <c r="G56" i="1"/>
  <c r="H56" i="1" s="1"/>
  <c r="BW2" i="103"/>
  <c r="D2" i="99"/>
  <c r="F2" i="99"/>
  <c r="J111" i="104" l="1"/>
  <c r="J124" i="104" s="1"/>
  <c r="AK50" i="15" s="1"/>
  <c r="H71" i="106"/>
  <c r="H59" i="106"/>
  <c r="H55" i="106"/>
  <c r="H51" i="106"/>
  <c r="H47" i="106"/>
  <c r="H43" i="106"/>
  <c r="H57" i="106"/>
  <c r="H49" i="106"/>
  <c r="H74" i="106"/>
  <c r="H46" i="106"/>
  <c r="H70" i="106"/>
  <c r="H58" i="106"/>
  <c r="H54" i="106"/>
  <c r="H50" i="106"/>
  <c r="H53" i="106"/>
  <c r="H45" i="106"/>
  <c r="H75" i="106"/>
  <c r="H61" i="106"/>
  <c r="H60" i="106"/>
  <c r="H56" i="106"/>
  <c r="H52" i="106"/>
  <c r="H48" i="106"/>
  <c r="H44" i="106"/>
  <c r="H90" i="106"/>
  <c r="H88" i="106"/>
  <c r="H42" i="106"/>
  <c r="H41" i="106"/>
  <c r="H62" i="106"/>
  <c r="J36" i="106"/>
  <c r="M23" i="106"/>
  <c r="L30" i="106"/>
  <c r="K34" i="106"/>
  <c r="K32" i="106"/>
  <c r="U62" i="106"/>
  <c r="U79" i="106" s="1"/>
  <c r="V41" i="106"/>
  <c r="P2" i="103"/>
  <c r="G2" i="99"/>
  <c r="J40" i="3"/>
  <c r="B2" i="99"/>
  <c r="E2" i="99"/>
  <c r="C2" i="99"/>
  <c r="I102" i="106" l="1"/>
  <c r="I103" i="106"/>
  <c r="I114" i="106"/>
  <c r="I113" i="106"/>
  <c r="J81" i="106"/>
  <c r="J95" i="106" s="1"/>
  <c r="K36" i="106"/>
  <c r="L34" i="106"/>
  <c r="L32" i="106"/>
  <c r="M30" i="106"/>
  <c r="N23" i="106"/>
  <c r="W41" i="106"/>
  <c r="W62" i="106" s="1"/>
  <c r="W79" i="106" s="1"/>
  <c r="V62" i="106"/>
  <c r="V79" i="106" s="1"/>
  <c r="CC2" i="103"/>
  <c r="I27" i="11"/>
  <c r="I119" i="11" s="1"/>
  <c r="J102" i="106" l="1"/>
  <c r="J113" i="106"/>
  <c r="J114" i="106"/>
  <c r="J103" i="106"/>
  <c r="I111" i="104"/>
  <c r="G19" i="37"/>
  <c r="I88" i="104"/>
  <c r="I53" i="104"/>
  <c r="I43" i="104"/>
  <c r="I119" i="104"/>
  <c r="I38" i="104"/>
  <c r="I61" i="104"/>
  <c r="I79" i="104"/>
  <c r="I31" i="104"/>
  <c r="I105" i="104"/>
  <c r="I35" i="104"/>
  <c r="I57" i="104"/>
  <c r="I63" i="104"/>
  <c r="I71" i="104"/>
  <c r="I93" i="104"/>
  <c r="I74" i="104"/>
  <c r="I62" i="104"/>
  <c r="I56" i="104"/>
  <c r="I116" i="104"/>
  <c r="I36" i="104"/>
  <c r="I95" i="104"/>
  <c r="I122" i="104"/>
  <c r="I120" i="104"/>
  <c r="I65" i="104"/>
  <c r="I40" i="104"/>
  <c r="I84" i="104"/>
  <c r="I77" i="104"/>
  <c r="I102" i="104"/>
  <c r="I103" i="104"/>
  <c r="I37" i="104"/>
  <c r="I28" i="104"/>
  <c r="I59" i="104"/>
  <c r="I34" i="104"/>
  <c r="I30" i="104"/>
  <c r="I64" i="104"/>
  <c r="I70" i="104"/>
  <c r="I66" i="104"/>
  <c r="I107" i="104"/>
  <c r="I44" i="104"/>
  <c r="I46" i="104"/>
  <c r="I104" i="104"/>
  <c r="I75" i="104"/>
  <c r="I87" i="104"/>
  <c r="I117" i="104"/>
  <c r="I76" i="104"/>
  <c r="I100" i="104"/>
  <c r="I121" i="104"/>
  <c r="I89" i="104"/>
  <c r="I99" i="104"/>
  <c r="I48" i="104"/>
  <c r="I94" i="104"/>
  <c r="I25" i="104"/>
  <c r="I86" i="104"/>
  <c r="I41" i="104"/>
  <c r="I42" i="104"/>
  <c r="I110" i="104"/>
  <c r="I83" i="104"/>
  <c r="I58" i="104"/>
  <c r="I96" i="104"/>
  <c r="I90" i="104"/>
  <c r="I60" i="104"/>
  <c r="I109" i="104"/>
  <c r="I27" i="104"/>
  <c r="I47" i="104"/>
  <c r="I49" i="104"/>
  <c r="I50" i="104"/>
  <c r="I118" i="104"/>
  <c r="I45" i="104"/>
  <c r="I29" i="104"/>
  <c r="I54" i="104"/>
  <c r="I39" i="104"/>
  <c r="I78" i="104"/>
  <c r="I106" i="104"/>
  <c r="I55" i="104"/>
  <c r="I82" i="104"/>
  <c r="I115" i="104"/>
  <c r="I69" i="104"/>
  <c r="I85" i="104"/>
  <c r="I26" i="104"/>
  <c r="I101" i="104"/>
  <c r="K81" i="106"/>
  <c r="K95" i="106" s="1"/>
  <c r="O23" i="106"/>
  <c r="N30" i="106"/>
  <c r="M32" i="106"/>
  <c r="M34" i="106"/>
  <c r="L36" i="106"/>
  <c r="DP2" i="103"/>
  <c r="H39" i="12"/>
  <c r="K102" i="106" l="1"/>
  <c r="K113" i="106"/>
  <c r="K114" i="106"/>
  <c r="K103" i="106"/>
  <c r="L81" i="106"/>
  <c r="L95" i="106" s="1"/>
  <c r="M36" i="106"/>
  <c r="N32" i="106"/>
  <c r="N34" i="106"/>
  <c r="P23" i="106"/>
  <c r="O30" i="106"/>
  <c r="CB2" i="103"/>
  <c r="H41" i="12"/>
  <c r="R2" i="100"/>
  <c r="L102" i="106" l="1"/>
  <c r="L113" i="106"/>
  <c r="L114" i="106"/>
  <c r="L103" i="106"/>
  <c r="M81" i="106"/>
  <c r="M95" i="106" s="1"/>
  <c r="P30" i="106"/>
  <c r="Q23" i="106"/>
  <c r="N36" i="106"/>
  <c r="O34" i="106"/>
  <c r="O32" i="106"/>
  <c r="H44" i="12"/>
  <c r="S2" i="100"/>
  <c r="M113" i="106" l="1"/>
  <c r="M102" i="106"/>
  <c r="M114" i="106"/>
  <c r="M103" i="106"/>
  <c r="N81" i="106"/>
  <c r="N95" i="106" s="1"/>
  <c r="O36" i="106"/>
  <c r="Q30" i="106"/>
  <c r="R23" i="106"/>
  <c r="P32" i="106"/>
  <c r="P34" i="106"/>
  <c r="DQ2" i="103"/>
  <c r="N113" i="106" l="1"/>
  <c r="N102" i="106"/>
  <c r="N114" i="106"/>
  <c r="N103" i="106"/>
  <c r="O81" i="106"/>
  <c r="O95" i="106" s="1"/>
  <c r="S23" i="106"/>
  <c r="R30" i="106"/>
  <c r="Q32" i="106"/>
  <c r="Q34" i="106"/>
  <c r="P36" i="106"/>
  <c r="O113" i="106" l="1"/>
  <c r="O102" i="106"/>
  <c r="O114" i="106"/>
  <c r="O103" i="106"/>
  <c r="P81" i="106"/>
  <c r="P95" i="106" s="1"/>
  <c r="Q36" i="106"/>
  <c r="R34" i="106"/>
  <c r="R32" i="106"/>
  <c r="S30" i="106"/>
  <c r="T23" i="106"/>
  <c r="P113" i="106" l="1"/>
  <c r="P102" i="106"/>
  <c r="P103" i="106"/>
  <c r="P114" i="106"/>
  <c r="Q81" i="106"/>
  <c r="Q95" i="106" s="1"/>
  <c r="R36" i="106"/>
  <c r="U23" i="106"/>
  <c r="T30" i="106"/>
  <c r="S32" i="106"/>
  <c r="S34" i="106"/>
  <c r="Q102" i="106" l="1"/>
  <c r="Q113" i="106"/>
  <c r="Q114" i="106"/>
  <c r="Q103" i="106"/>
  <c r="R81" i="106"/>
  <c r="R95" i="106" s="1"/>
  <c r="S36" i="106"/>
  <c r="T34" i="106"/>
  <c r="T32" i="106"/>
  <c r="U30" i="106"/>
  <c r="V23" i="106"/>
  <c r="R102" i="106" l="1"/>
  <c r="R113" i="106"/>
  <c r="R103" i="106"/>
  <c r="R114" i="106"/>
  <c r="T36" i="106"/>
  <c r="T81" i="106" s="1"/>
  <c r="T95" i="106" s="1"/>
  <c r="S81" i="106"/>
  <c r="S95" i="106" s="1"/>
  <c r="U34" i="106"/>
  <c r="U32" i="106"/>
  <c r="W23" i="106"/>
  <c r="W30" i="106" s="1"/>
  <c r="V30" i="106"/>
  <c r="S102" i="106" l="1"/>
  <c r="S113" i="106"/>
  <c r="T102" i="106"/>
  <c r="T113" i="106"/>
  <c r="S114" i="106"/>
  <c r="S103" i="106"/>
  <c r="T114" i="106"/>
  <c r="T103" i="106"/>
  <c r="U36" i="106"/>
  <c r="V34" i="106"/>
  <c r="V32" i="106"/>
  <c r="W34" i="106"/>
  <c r="W32" i="106"/>
  <c r="G46" i="16"/>
  <c r="L37" i="16"/>
  <c r="CW2" i="103" s="1"/>
  <c r="L43" i="16"/>
  <c r="DC2" i="103" s="1"/>
  <c r="U81" i="106" l="1"/>
  <c r="U95" i="106" s="1"/>
  <c r="W36" i="106"/>
  <c r="V36" i="106"/>
  <c r="G49" i="16"/>
  <c r="CQ2" i="103"/>
  <c r="DR2" i="103"/>
  <c r="L48" i="16"/>
  <c r="L44" i="16"/>
  <c r="DD2" i="103" s="1"/>
  <c r="L41" i="16"/>
  <c r="DA2" i="103" s="1"/>
  <c r="J46" i="16"/>
  <c r="D46" i="16"/>
  <c r="CN2" i="103" s="1"/>
  <c r="L38" i="16"/>
  <c r="CX2" i="103" s="1"/>
  <c r="L40" i="16"/>
  <c r="CZ2" i="103" s="1"/>
  <c r="L47" i="16"/>
  <c r="L45" i="16"/>
  <c r="DE2" i="103" s="1"/>
  <c r="L42" i="16"/>
  <c r="DB2" i="103" s="1"/>
  <c r="L39" i="16"/>
  <c r="CY2" i="103" s="1"/>
  <c r="F46" i="16"/>
  <c r="I46" i="16"/>
  <c r="H46" i="16"/>
  <c r="CR2" i="103" s="1"/>
  <c r="K46" i="16"/>
  <c r="U113" i="106" l="1"/>
  <c r="U102" i="106"/>
  <c r="U114" i="106"/>
  <c r="U103" i="106"/>
  <c r="V81" i="106"/>
  <c r="V95" i="106" s="1"/>
  <c r="W81" i="106"/>
  <c r="W95" i="106" s="1"/>
  <c r="K49" i="16"/>
  <c r="CU2" i="103"/>
  <c r="I49" i="16"/>
  <c r="CS2" i="103"/>
  <c r="F49" i="16"/>
  <c r="CP2" i="103"/>
  <c r="J49" i="16"/>
  <c r="CT2" i="103"/>
  <c r="D49" i="16"/>
  <c r="L46" i="16"/>
  <c r="H53" i="12"/>
  <c r="H55" i="12" s="1"/>
  <c r="H49" i="16"/>
  <c r="W113" i="106" l="1"/>
  <c r="W102" i="106"/>
  <c r="V113" i="106"/>
  <c r="V102" i="106"/>
  <c r="W114" i="106"/>
  <c r="W103" i="106"/>
  <c r="V114" i="106"/>
  <c r="V103" i="106"/>
  <c r="F55" i="12"/>
  <c r="E37" i="49"/>
  <c r="F39" i="49" s="1"/>
  <c r="G39" i="49" s="1"/>
  <c r="L49" i="16"/>
  <c r="F51" i="49" l="1"/>
  <c r="G51" i="49" s="1"/>
  <c r="K126" i="104"/>
  <c r="N49" i="16"/>
  <c r="AK37" i="15" l="1"/>
  <c r="G25" i="37"/>
</calcChain>
</file>

<file path=xl/comments1.xml><?xml version="1.0" encoding="utf-8"?>
<comments xmlns="http://schemas.openxmlformats.org/spreadsheetml/2006/main">
  <authors>
    <author>Harrington, Sean (COM)</author>
  </authors>
  <commentList>
    <comment ref="B20" authorId="0" shapeId="0">
      <text>
        <r>
          <rPr>
            <b/>
            <sz val="9"/>
            <color indexed="81"/>
            <rFont val="Tahoma"/>
            <family val="2"/>
          </rPr>
          <t>Harrington, Sean (COM):</t>
        </r>
        <r>
          <rPr>
            <sz val="9"/>
            <color indexed="81"/>
            <rFont val="Tahoma"/>
            <family val="2"/>
          </rPr>
          <t xml:space="preserve">
updated from "Substance Abuse" 2020.12.15 per request by Health Care Authority</t>
        </r>
      </text>
    </comment>
  </commentList>
</comments>
</file>

<file path=xl/comments2.xml><?xml version="1.0" encoding="utf-8"?>
<comments xmlns="http://schemas.openxmlformats.org/spreadsheetml/2006/main">
  <authors>
    <author>Harrington, Sean (COM)</author>
  </authors>
  <commentList>
    <comment ref="P26" authorId="0" shapeId="0">
      <text>
        <r>
          <rPr>
            <b/>
            <sz val="9"/>
            <color indexed="81"/>
            <rFont val="Tahoma"/>
            <family val="2"/>
          </rPr>
          <t>Commerce</t>
        </r>
        <r>
          <rPr>
            <sz val="9"/>
            <color indexed="81"/>
            <rFont val="Tahoma"/>
            <family val="2"/>
          </rPr>
          <t xml:space="preserve">
(e.g. deferred, cash flow only)</t>
        </r>
      </text>
    </comment>
    <comment ref="P43" authorId="0" shapeId="0">
      <text>
        <r>
          <rPr>
            <b/>
            <sz val="9"/>
            <color indexed="81"/>
            <rFont val="Tahoma"/>
            <family val="2"/>
          </rPr>
          <t xml:space="preserve">Commerce
</t>
        </r>
        <r>
          <rPr>
            <sz val="9"/>
            <color indexed="81"/>
            <rFont val="Tahoma"/>
            <family val="2"/>
          </rPr>
          <t>(e.g. deferred, cash flow only)</t>
        </r>
      </text>
    </comment>
  </commentList>
</comments>
</file>

<file path=xl/comments3.xml><?xml version="1.0" encoding="utf-8"?>
<comments xmlns="http://schemas.openxmlformats.org/spreadsheetml/2006/main">
  <authors>
    <author>Harrington, Sean (COM)</author>
  </authors>
  <commentList>
    <comment ref="F13" authorId="0" shapeId="0">
      <text>
        <r>
          <rPr>
            <b/>
            <sz val="9"/>
            <color indexed="81"/>
            <rFont val="Tahoma"/>
            <family val="2"/>
          </rPr>
          <t>ADA Note:</t>
        </r>
        <r>
          <rPr>
            <sz val="9"/>
            <color indexed="81"/>
            <rFont val="Tahoma"/>
            <family val="2"/>
          </rPr>
          <t xml:space="preserve">
All publicly funded projects must include at least 5% (Rounded up) Physical Disability and 2% (Rounded up) Sensory Disability units, regardless of whether Federal funding is included</t>
        </r>
      </text>
    </comment>
    <comment ref="I13" authorId="0" shapeId="0">
      <text>
        <r>
          <rPr>
            <b/>
            <sz val="9"/>
            <color indexed="81"/>
            <rFont val="Tahoma"/>
            <family val="2"/>
          </rPr>
          <t>UA Note:</t>
        </r>
        <r>
          <rPr>
            <sz val="9"/>
            <color indexed="81"/>
            <rFont val="Tahoma"/>
            <family val="2"/>
          </rPr>
          <t xml:space="preserve">
Per </t>
        </r>
        <r>
          <rPr>
            <b/>
            <sz val="9"/>
            <color indexed="81"/>
            <rFont val="Tahoma"/>
            <family val="2"/>
          </rPr>
          <t>24 CFR § 982.604(b)</t>
        </r>
        <r>
          <rPr>
            <sz val="9"/>
            <color indexed="81"/>
            <rFont val="Tahoma"/>
            <family val="2"/>
          </rPr>
          <t>, the utility allowance for an SRO is 75% of the zero-bedroom (i.e., Studio) allowance</t>
        </r>
      </text>
    </comment>
    <comment ref="K13" authorId="0" shapeId="0">
      <text>
        <r>
          <rPr>
            <b/>
            <sz val="9"/>
            <color indexed="81"/>
            <rFont val="Tahoma"/>
            <family val="2"/>
          </rPr>
          <t xml:space="preserve">Subsidy Note:
</t>
        </r>
        <r>
          <rPr>
            <sz val="9"/>
            <color indexed="81"/>
            <rFont val="Tahoma"/>
            <family val="2"/>
          </rPr>
          <t xml:space="preserve">Per </t>
        </r>
        <r>
          <rPr>
            <b/>
            <sz val="9"/>
            <color indexed="81"/>
            <rFont val="Tahoma"/>
            <family val="2"/>
          </rPr>
          <t>24 CFR § 982.604(a)</t>
        </r>
        <r>
          <rPr>
            <sz val="9"/>
            <color indexed="81"/>
            <rFont val="Tahoma"/>
            <family val="2"/>
          </rPr>
          <t>, the payment standard for an SRO is 75% of the zero-bedroom (i.e., Studio) payment standard</t>
        </r>
      </text>
    </comment>
    <comment ref="M13" authorId="0" shapeId="0">
      <text>
        <r>
          <rPr>
            <b/>
            <sz val="9"/>
            <color indexed="81"/>
            <rFont val="Tahoma"/>
            <family val="2"/>
          </rPr>
          <t>Maximum Rent:</t>
        </r>
        <r>
          <rPr>
            <sz val="9"/>
            <color indexed="81"/>
            <rFont val="Tahoma"/>
            <family val="2"/>
          </rPr>
          <t xml:space="preserve">
This column is provided to allow comparison to the limits understood to be applicable for supported units. Values entered here are not included in subsequent calculations</t>
        </r>
      </text>
    </comment>
  </commentList>
</comments>
</file>

<file path=xl/comments4.xml><?xml version="1.0" encoding="utf-8"?>
<comments xmlns="http://schemas.openxmlformats.org/spreadsheetml/2006/main">
  <authors>
    <author>Harrington, Sean (COM)</author>
  </authors>
  <commentList>
    <comment ref="F46" authorId="0" shapeId="0">
      <text>
        <r>
          <rPr>
            <b/>
            <sz val="9"/>
            <color indexed="81"/>
            <rFont val="Tahoma"/>
            <family val="2"/>
          </rPr>
          <t>Client Assistance Costs:</t>
        </r>
        <r>
          <rPr>
            <sz val="9"/>
            <color indexed="81"/>
            <rFont val="Tahoma"/>
            <family val="2"/>
          </rPr>
          <t xml:space="preserve">
Client Assistance costs should be used for one-time expenses. Costs may include: background checks, security deposits, moving costs, costs for apartment set-up (furniture bedding, dishes, etc.), and utility assistance. This figure should represent an annual estimate.
</t>
        </r>
      </text>
    </comment>
    <comment ref="F48" authorId="0" shapeId="0">
      <text>
        <r>
          <rPr>
            <b/>
            <sz val="9"/>
            <color indexed="81"/>
            <rFont val="Tahoma"/>
            <family val="2"/>
          </rPr>
          <t>Equipment:</t>
        </r>
        <r>
          <rPr>
            <sz val="9"/>
            <color indexed="81"/>
            <rFont val="Tahoma"/>
            <family val="2"/>
          </rPr>
          <t xml:space="preserve">
</t>
        </r>
        <r>
          <rPr>
            <b/>
            <sz val="9"/>
            <color indexed="81"/>
            <rFont val="Tahoma"/>
            <family val="2"/>
          </rPr>
          <t>Projects in King County Only</t>
        </r>
        <r>
          <rPr>
            <sz val="9"/>
            <color indexed="81"/>
            <rFont val="Tahoma"/>
            <family val="2"/>
          </rPr>
          <t>: Equipment is allowed as a one-time expense in the first year of the budget</t>
        </r>
      </text>
    </comment>
    <comment ref="F55" authorId="0" shapeId="0">
      <text>
        <r>
          <rPr>
            <b/>
            <sz val="9"/>
            <color indexed="81"/>
            <rFont val="Tahoma"/>
            <family val="2"/>
          </rPr>
          <t>Project Administrative Costs:</t>
        </r>
        <r>
          <rPr>
            <sz val="9"/>
            <color indexed="81"/>
            <rFont val="Tahoma"/>
            <family val="2"/>
          </rPr>
          <t xml:space="preserve">
Administrative costs are capped.  Please consult with your funders to confirm the limits.</t>
        </r>
      </text>
    </comment>
  </commentList>
</comments>
</file>

<file path=xl/comments5.xml><?xml version="1.0" encoding="utf-8"?>
<comments xmlns="http://schemas.openxmlformats.org/spreadsheetml/2006/main">
  <authors>
    <author>Harrington, Sean (COM)</author>
  </authors>
  <commentList>
    <comment ref="E18" authorId="0" shapeId="0">
      <text>
        <r>
          <rPr>
            <b/>
            <sz val="9"/>
            <color indexed="81"/>
            <rFont val="Tahoma"/>
            <family val="2"/>
          </rPr>
          <t>Activity Type Abbreviations:</t>
        </r>
        <r>
          <rPr>
            <sz val="9"/>
            <color indexed="81"/>
            <rFont val="Tahoma"/>
            <family val="2"/>
          </rPr>
          <t xml:space="preserve">
NC = New Construction
R = Rehab
A = Acquisition</t>
        </r>
      </text>
    </comment>
    <comment ref="D30" authorId="0" shapeId="0">
      <text>
        <r>
          <rPr>
            <b/>
            <sz val="9"/>
            <color indexed="81"/>
            <rFont val="Tahoma"/>
            <family val="2"/>
          </rPr>
          <t>Project Type Abbreviations:</t>
        </r>
        <r>
          <rPr>
            <sz val="9"/>
            <color indexed="81"/>
            <rFont val="Tahoma"/>
            <family val="2"/>
          </rPr>
          <t xml:space="preserve">
MF = Multifamily (Rental)
SF = Single Family (Homeownership)</t>
        </r>
      </text>
    </comment>
    <comment ref="E30" authorId="0" shapeId="0">
      <text>
        <r>
          <rPr>
            <b/>
            <sz val="9"/>
            <color indexed="81"/>
            <rFont val="Tahoma"/>
            <family val="2"/>
          </rPr>
          <t>Activity Type Abbreviations:</t>
        </r>
        <r>
          <rPr>
            <sz val="9"/>
            <color indexed="81"/>
            <rFont val="Tahoma"/>
            <family val="2"/>
          </rPr>
          <t xml:space="preserve">
NC = New Construction
R = Rehab
A = Acquisition Only</t>
        </r>
      </text>
    </comment>
  </commentList>
</comments>
</file>

<file path=xl/comments6.xml><?xml version="1.0" encoding="utf-8"?>
<comments xmlns="http://schemas.openxmlformats.org/spreadsheetml/2006/main">
  <authors>
    <author>Harrington, Sean (COM)</author>
  </authors>
  <commentList>
    <comment ref="D22" authorId="0" shapeId="0">
      <text>
        <r>
          <rPr>
            <b/>
            <sz val="9"/>
            <color indexed="81"/>
            <rFont val="Tahoma"/>
            <family val="2"/>
          </rPr>
          <t>Project Type Abbreviations:</t>
        </r>
        <r>
          <rPr>
            <sz val="9"/>
            <color indexed="81"/>
            <rFont val="Tahoma"/>
            <family val="2"/>
          </rPr>
          <t xml:space="preserve">
MF = Multifamily (Rental)
SF = Single Family (Homeownership)</t>
        </r>
      </text>
    </comment>
    <comment ref="E22" authorId="0" shapeId="0">
      <text>
        <r>
          <rPr>
            <b/>
            <sz val="9"/>
            <color indexed="81"/>
            <rFont val="Tahoma"/>
            <family val="2"/>
          </rPr>
          <t>Activity Type Abbreviations:</t>
        </r>
        <r>
          <rPr>
            <sz val="9"/>
            <color indexed="81"/>
            <rFont val="Tahoma"/>
            <family val="2"/>
          </rPr>
          <t xml:space="preserve">
NC = New Construction
R = Rehab
A = Acquisition Only</t>
        </r>
      </text>
    </comment>
    <comment ref="D34" authorId="0" shapeId="0">
      <text>
        <r>
          <rPr>
            <b/>
            <sz val="9"/>
            <color indexed="81"/>
            <rFont val="Tahoma"/>
            <family val="2"/>
          </rPr>
          <t>Project Type Abbreviations:</t>
        </r>
        <r>
          <rPr>
            <sz val="9"/>
            <color indexed="81"/>
            <rFont val="Tahoma"/>
            <family val="2"/>
          </rPr>
          <t xml:space="preserve">
MF = Multifamily (Rental)
SF = Single Family (Homeownership)</t>
        </r>
      </text>
    </comment>
    <comment ref="E34" authorId="0" shapeId="0">
      <text>
        <r>
          <rPr>
            <b/>
            <sz val="9"/>
            <color indexed="81"/>
            <rFont val="Tahoma"/>
            <family val="2"/>
          </rPr>
          <t>Activity Type Abbreviations:</t>
        </r>
        <r>
          <rPr>
            <sz val="9"/>
            <color indexed="81"/>
            <rFont val="Tahoma"/>
            <family val="2"/>
          </rPr>
          <t xml:space="preserve">
NC = New Construction
R = Rehab
A = Acquisition Only</t>
        </r>
      </text>
    </comment>
  </commentList>
</comments>
</file>

<file path=xl/comments7.xml><?xml version="1.0" encoding="utf-8"?>
<comments xmlns="http://schemas.openxmlformats.org/spreadsheetml/2006/main">
  <authors>
    <author>Harrington, Sean (COM)</author>
  </authors>
  <commentList>
    <comment ref="H14" authorId="0" shapeId="0">
      <text>
        <r>
          <rPr>
            <b/>
            <sz val="9"/>
            <color indexed="81"/>
            <rFont val="Tahoma"/>
            <family val="2"/>
          </rPr>
          <t xml:space="preserve">End Date (Property Management):
</t>
        </r>
        <r>
          <rPr>
            <sz val="9"/>
            <color indexed="81"/>
            <rFont val="Tahoma"/>
            <family val="2"/>
          </rPr>
          <t xml:space="preserve">List "Current" if still managing this property
</t>
        </r>
      </text>
    </comment>
    <comment ref="I14" authorId="0" shapeId="0">
      <text>
        <r>
          <rPr>
            <b/>
            <sz val="9"/>
            <color indexed="81"/>
            <rFont val="Tahoma"/>
            <family val="2"/>
          </rPr>
          <t>Type of Financing:</t>
        </r>
        <r>
          <rPr>
            <sz val="9"/>
            <color indexed="81"/>
            <rFont val="Tahoma"/>
            <family val="2"/>
          </rPr>
          <t xml:space="preserve">
HUD, HTF, LIHTC, etc.</t>
        </r>
      </text>
    </comment>
  </commentList>
</comments>
</file>

<file path=xl/sharedStrings.xml><?xml version="1.0" encoding="utf-8"?>
<sst xmlns="http://schemas.openxmlformats.org/spreadsheetml/2006/main" count="1912" uniqueCount="1062">
  <si>
    <t>Project Name:</t>
  </si>
  <si>
    <t>Project Sponsor:</t>
  </si>
  <si>
    <t>Sponsor Organization:</t>
  </si>
  <si>
    <t>Project Contact Person:</t>
  </si>
  <si>
    <t>Phone:</t>
  </si>
  <si>
    <t>Email:</t>
  </si>
  <si>
    <t>Development Consultant (if applicable):</t>
  </si>
  <si>
    <t>Firm:</t>
  </si>
  <si>
    <t>Consultant Name:</t>
  </si>
  <si>
    <t>Will the Development Consultant serve as the primary contact for the project?</t>
  </si>
  <si>
    <t>Name of Ownership Entity:</t>
  </si>
  <si>
    <t>Project Location</t>
  </si>
  <si>
    <t>Primary Street Address:</t>
  </si>
  <si>
    <t>City:</t>
  </si>
  <si>
    <t>County:</t>
  </si>
  <si>
    <t>Zip:</t>
  </si>
  <si>
    <t>Legislative District:</t>
  </si>
  <si>
    <t>Congressional District:</t>
  </si>
  <si>
    <t>Census Tract:</t>
  </si>
  <si>
    <t>Latitude:</t>
  </si>
  <si>
    <t>Longitude:</t>
  </si>
  <si>
    <t>Tax Parcel ID#</t>
  </si>
  <si>
    <t>Acquisition</t>
  </si>
  <si>
    <t>HUD/USDA Preservation</t>
  </si>
  <si>
    <t xml:space="preserve">Mixed Use </t>
  </si>
  <si>
    <t>Rehab</t>
  </si>
  <si>
    <t>Expiring Tax Credit Property</t>
  </si>
  <si>
    <t xml:space="preserve">Other </t>
  </si>
  <si>
    <t>New Construction</t>
  </si>
  <si>
    <t>Demolition/Redevelopment</t>
  </si>
  <si>
    <t>Adaptive Reuse</t>
  </si>
  <si>
    <t>Mobile Home Park Preservation</t>
  </si>
  <si>
    <t>If Mixed Use or Other, please explain:</t>
  </si>
  <si>
    <t>Total Sites in project</t>
  </si>
  <si>
    <t/>
  </si>
  <si>
    <t>Total Units in Project</t>
  </si>
  <si>
    <t>AMI 
Targets</t>
  </si>
  <si>
    <t>Beds</t>
  </si>
  <si>
    <t>SRO</t>
  </si>
  <si>
    <t>Studio</t>
  </si>
  <si>
    <t>Total Units</t>
  </si>
  <si>
    <t>Total Low-Income Units</t>
  </si>
  <si>
    <t>TOTAL UNITS</t>
  </si>
  <si>
    <t>Form 2A: Building Information</t>
  </si>
  <si>
    <t>Building Type</t>
  </si>
  <si>
    <t>Building Activity</t>
  </si>
  <si>
    <t>Year building received original Certificate of Occupancy</t>
  </si>
  <si>
    <t>Low-Income Units</t>
  </si>
  <si>
    <t>Market Rate Units</t>
  </si>
  <si>
    <t>Common Area Units</t>
  </si>
  <si>
    <t>Form 2B: Square Footage Details</t>
  </si>
  <si>
    <t>RESIDENTIAL</t>
  </si>
  <si>
    <t>NON-RESIDENTIAL</t>
  </si>
  <si>
    <t>TOTAL</t>
  </si>
  <si>
    <t># of Floors</t>
  </si>
  <si>
    <t># of floors</t>
  </si>
  <si>
    <t>Gross Square Footage</t>
  </si>
  <si>
    <t>Total Gross Square Footage</t>
  </si>
  <si>
    <t xml:space="preserve">Building # </t>
  </si>
  <si>
    <t xml:space="preserve"> Low-Income Units</t>
  </si>
  <si>
    <t>Common Area/ Manager Units</t>
  </si>
  <si>
    <t>Common Area for Residential Services</t>
  </si>
  <si>
    <t>Other Common Area</t>
  </si>
  <si>
    <t>Structured Residential Parking</t>
  </si>
  <si>
    <t>Total Residential Gross Square Footage</t>
  </si>
  <si>
    <t>Total:</t>
  </si>
  <si>
    <t>Form 3: Populations to be Served</t>
  </si>
  <si>
    <t>Population Type</t>
  </si>
  <si>
    <t>Homeless at Entry?</t>
  </si>
  <si>
    <t>Residency Type</t>
  </si>
  <si>
    <t>Unit 
or Bed</t>
  </si>
  <si>
    <t>Population Type Notes</t>
  </si>
  <si>
    <t>Form 4: Relocation Budget</t>
  </si>
  <si>
    <t>Activities</t>
  </si>
  <si>
    <t>Cost per Household/Business</t>
  </si>
  <si>
    <t>Number to be Assisted</t>
  </si>
  <si>
    <t>Budget</t>
  </si>
  <si>
    <t>Relocation rental/purchase assistance by size of unit to be replaced</t>
  </si>
  <si>
    <t>Temporary Moving Expenses</t>
  </si>
  <si>
    <t>Permanent Moving Expenses</t>
  </si>
  <si>
    <t>Replacement cost for business</t>
  </si>
  <si>
    <t>Advisory services</t>
  </si>
  <si>
    <t>Other Activities</t>
  </si>
  <si>
    <t>Total</t>
  </si>
  <si>
    <t>Form 5: Project Schedule</t>
  </si>
  <si>
    <t>Category</t>
  </si>
  <si>
    <t>Tasks</t>
  </si>
  <si>
    <t xml:space="preserve">Site Control </t>
  </si>
  <si>
    <t>Purchase and Sale Agreement / Option</t>
  </si>
  <si>
    <t xml:space="preserve">(e.g., Executed PSA/ Option)  </t>
  </si>
  <si>
    <t>Site Control</t>
  </si>
  <si>
    <t>Maximum Extensions</t>
  </si>
  <si>
    <t xml:space="preserve">(e.g., Must Waive Financing Contingency 6/30/08)  </t>
  </si>
  <si>
    <t>Closing</t>
  </si>
  <si>
    <t xml:space="preserve">(e.g., Must Close on December 31, 2008)  </t>
  </si>
  <si>
    <r>
      <t>Feasibility/Due Diligence</t>
    </r>
    <r>
      <rPr>
        <i/>
        <sz val="10"/>
        <rFont val="Arial"/>
        <family val="2"/>
      </rPr>
      <t xml:space="preserve"> </t>
    </r>
  </si>
  <si>
    <t>Site survey</t>
  </si>
  <si>
    <t>(e.g., Completed on schedule)</t>
  </si>
  <si>
    <t>Market study</t>
  </si>
  <si>
    <t>Phase I Environmental Assessment</t>
  </si>
  <si>
    <t>Phase 2 Environmental Assessment</t>
  </si>
  <si>
    <t>SEPA</t>
  </si>
  <si>
    <t>NEPA Clearance</t>
  </si>
  <si>
    <t>Choice Limiting Actions Clearance</t>
  </si>
  <si>
    <t xml:space="preserve">Capital needs assessment </t>
  </si>
  <si>
    <t>Neighborhood notification (if required)</t>
  </si>
  <si>
    <t>Relocation of existing tenants</t>
  </si>
  <si>
    <t>Relocation</t>
  </si>
  <si>
    <t>Planning and budget</t>
  </si>
  <si>
    <t>Initiation of negotiations</t>
  </si>
  <si>
    <t>GIN's delivered to tenants</t>
  </si>
  <si>
    <t>Advisory services to tenants</t>
  </si>
  <si>
    <t>Notice of Elgibility to tenants</t>
  </si>
  <si>
    <t>Notice of Non-displacement to tenants</t>
  </si>
  <si>
    <t>90 day notice to tenants</t>
  </si>
  <si>
    <t>Tenant move out</t>
  </si>
  <si>
    <t xml:space="preserve">Financing </t>
  </si>
  <si>
    <t>Appraisal</t>
  </si>
  <si>
    <t>Financing</t>
  </si>
  <si>
    <t>Financial underwriting</t>
  </si>
  <si>
    <t>Application for funding (specify source):</t>
  </si>
  <si>
    <t>Construction cost estimate</t>
  </si>
  <si>
    <t>Lender selection</t>
  </si>
  <si>
    <t>Award date for funding source (specify):</t>
  </si>
  <si>
    <t>Capital Finance Closing</t>
  </si>
  <si>
    <t xml:space="preserve">Design/Permitting </t>
  </si>
  <si>
    <t>Preliminary drawings completed</t>
  </si>
  <si>
    <t>Zoning approval</t>
  </si>
  <si>
    <t>Site plan approval</t>
  </si>
  <si>
    <t>Building permit application submitted</t>
  </si>
  <si>
    <t>Building permits issued</t>
  </si>
  <si>
    <t>Submit Evergreen Project Plan</t>
  </si>
  <si>
    <t>Final  Plans and Specs Completed</t>
  </si>
  <si>
    <t xml:space="preserve">Construction </t>
  </si>
  <si>
    <t>Selection of general contractor</t>
  </si>
  <si>
    <t>Issued certificate of occupancy</t>
  </si>
  <si>
    <t xml:space="preserve">Occupancy </t>
  </si>
  <si>
    <t>Selection of management entity</t>
  </si>
  <si>
    <t>Selection of service providers</t>
  </si>
  <si>
    <t>Begin lease-up</t>
  </si>
  <si>
    <t>100% lease-up</t>
  </si>
  <si>
    <t>Placed in service - 1st Building</t>
  </si>
  <si>
    <t>Placed in service - Last Building</t>
  </si>
  <si>
    <t>Evergreen Sustainable Development Standard Occupancy Manual Approval</t>
  </si>
  <si>
    <t>Form 6A: Development Budgets</t>
  </si>
  <si>
    <t>Date of Budget</t>
  </si>
  <si>
    <t>% Total Project Cost</t>
  </si>
  <si>
    <t>Total Project Cost</t>
  </si>
  <si>
    <t>R  E  S  I  D  E  N  T  I  A  L</t>
  </si>
  <si>
    <t>Residential total</t>
  </si>
  <si>
    <t>Acquisition Costs:</t>
  </si>
  <si>
    <t>Land</t>
  </si>
  <si>
    <t>Existing Structures</t>
  </si>
  <si>
    <t>Liens</t>
  </si>
  <si>
    <t>Closing, Title &amp; Recording Costs</t>
  </si>
  <si>
    <t>Extension payment</t>
  </si>
  <si>
    <t>SUBTOTAL</t>
  </si>
  <si>
    <t>Construction:</t>
  </si>
  <si>
    <t>Demolition</t>
  </si>
  <si>
    <t>New Building</t>
  </si>
  <si>
    <t>Rehabilitation</t>
  </si>
  <si>
    <t>Contractor Profit</t>
  </si>
  <si>
    <t>Contractor Overhead</t>
  </si>
  <si>
    <t xml:space="preserve">New Construction Contingency   </t>
  </si>
  <si>
    <t xml:space="preserve">Rehab Contingency  </t>
  </si>
  <si>
    <t>Accessory Building</t>
  </si>
  <si>
    <t>Site Work / Infrastructure</t>
  </si>
  <si>
    <t>Off site Infrastructure</t>
  </si>
  <si>
    <t>Environmental Abatement - Building</t>
  </si>
  <si>
    <t>Environmental Abatement - Land</t>
  </si>
  <si>
    <t>Sales Tax</t>
  </si>
  <si>
    <t>Bond Premium</t>
  </si>
  <si>
    <t>Equipment and Furnishings</t>
  </si>
  <si>
    <t>Soft Costs:</t>
  </si>
  <si>
    <t xml:space="preserve">Buyer's Appraisal </t>
  </si>
  <si>
    <t>Market Study</t>
  </si>
  <si>
    <t>Architect</t>
  </si>
  <si>
    <t>Engineering</t>
  </si>
  <si>
    <t xml:space="preserve">Environmental Assessment </t>
  </si>
  <si>
    <t>Geotechnical Study</t>
  </si>
  <si>
    <t>Boundary &amp; Topographic Survey</t>
  </si>
  <si>
    <t>Legal - Real Estate</t>
  </si>
  <si>
    <t>Developer Fee</t>
  </si>
  <si>
    <t>Project Management / Dev. Consultant Fees</t>
  </si>
  <si>
    <t>Other Consultants</t>
  </si>
  <si>
    <t>Soft Cost Contingency</t>
  </si>
  <si>
    <t>Pre-Development / Bridge Financing</t>
  </si>
  <si>
    <t>Bridge Loan Fees</t>
  </si>
  <si>
    <t>Bridge Loan Interest</t>
  </si>
  <si>
    <t>Construction Financing</t>
  </si>
  <si>
    <t>Construction Loan Fees</t>
  </si>
  <si>
    <t xml:space="preserve">Construction Loan Expenses </t>
  </si>
  <si>
    <t>Construction Loan Legal</t>
  </si>
  <si>
    <t>Construction Period Interest</t>
  </si>
  <si>
    <t>Lease-up Period Interest</t>
  </si>
  <si>
    <t>Permanent Financing</t>
  </si>
  <si>
    <t>Permanent Loan Fees</t>
  </si>
  <si>
    <t xml:space="preserve">Permanent Loan Expenses </t>
  </si>
  <si>
    <t>Permanent Loan Legal</t>
  </si>
  <si>
    <t>LIHTC Fees</t>
  </si>
  <si>
    <t>LIHTC Legal</t>
  </si>
  <si>
    <t>LIHTC Owners Title Policy</t>
  </si>
  <si>
    <t>State HTF Fees</t>
  </si>
  <si>
    <t>Capitalized Reserves</t>
  </si>
  <si>
    <t>Operating Reserves</t>
  </si>
  <si>
    <t>Replacement Reserves</t>
  </si>
  <si>
    <t>Other Development Costs</t>
  </si>
  <si>
    <t>Real Estate Tax</t>
  </si>
  <si>
    <t xml:space="preserve">Insurance </t>
  </si>
  <si>
    <t>Bidding Costs</t>
  </si>
  <si>
    <t>Permits, Fees &amp; Hookups</t>
  </si>
  <si>
    <t>Impact/Mitigation Fees</t>
  </si>
  <si>
    <t>Development Period Utilities</t>
  </si>
  <si>
    <t>Nonprofit Donation</t>
  </si>
  <si>
    <t>Accounting/Audit</t>
  </si>
  <si>
    <t>Marketing/Leasing Expenses</t>
  </si>
  <si>
    <t>Carrying Costs at Rent up/ Lease Up Reserve</t>
  </si>
  <si>
    <t>Bond Related Costs of Issuance (4% Tax Credit/Bond Projects Only)</t>
  </si>
  <si>
    <t>Issuer Fees &amp; Related Expenses</t>
  </si>
  <si>
    <t>Bond Counsel</t>
  </si>
  <si>
    <t>Trustee Fees &amp; Expenses</t>
  </si>
  <si>
    <t>Underwriter Fees &amp; Counsel</t>
  </si>
  <si>
    <t>Placement Agent Fees &amp; Counsel</t>
  </si>
  <si>
    <t>Borrower's Counsel - Bond Related</t>
  </si>
  <si>
    <t>Rating Agency</t>
  </si>
  <si>
    <t>Total Development Cost:</t>
  </si>
  <si>
    <t>Total Sources:</t>
  </si>
  <si>
    <t>Residential Total</t>
  </si>
  <si>
    <t>Explanation 
(Be as specific as possible and include 
any deviations from the cost estimate)</t>
  </si>
  <si>
    <t>Other</t>
  </si>
  <si>
    <t>Other Construction Costs</t>
  </si>
  <si>
    <t>Other Reserves</t>
  </si>
  <si>
    <t>Form 6C: LIHTC Budget (Basis Calculation)</t>
  </si>
  <si>
    <t>Total Residential Project Cost</t>
  </si>
  <si>
    <t>Eligible Basis</t>
  </si>
  <si>
    <t>New Construction/ Rehab</t>
  </si>
  <si>
    <t>Environmental Abatement (Building)</t>
  </si>
  <si>
    <t>Environmental Abatement (Land)</t>
  </si>
  <si>
    <t>Project Management / Dev Consultant Fees</t>
  </si>
  <si>
    <t>TOTALS:</t>
  </si>
  <si>
    <t>130% Eligible Basis "Boost"</t>
  </si>
  <si>
    <t>Is project located in a DDA, QCT, an eligible Rural Area as defined in LIHTC Policies or has it been approved for the 130% basis boost by the Commission?</t>
  </si>
  <si>
    <t>Eligible Basis Credit Calculation</t>
  </si>
  <si>
    <t>Total Eligible Basis</t>
  </si>
  <si>
    <t>Less Federal Grants and/or below-market Federal Loans</t>
  </si>
  <si>
    <t>Less non-qualified, non-recourse financing</t>
  </si>
  <si>
    <t>Less costs of non-qualifying Units of higher quality or excess costs of non-qualifying Units</t>
  </si>
  <si>
    <t>Less Historic Rehabilitation Tax Credit (Residential Portion only)</t>
  </si>
  <si>
    <t>Adjusted Eligible Basis</t>
  </si>
  <si>
    <t>* DDA, QCT, Rural Area or Commission Approved Adjustment (100% or 130%)</t>
  </si>
  <si>
    <t>* Applicable Fraction (lesser of Project's Unit Fraction or Floor Space Fraction)</t>
  </si>
  <si>
    <t>Qualified Basis</t>
  </si>
  <si>
    <t>* Applicable Tax Credit Percentage</t>
  </si>
  <si>
    <t>Maximum Annual Credit Amount based on Qualified Basis</t>
  </si>
  <si>
    <t>Equity Gap Calculation</t>
  </si>
  <si>
    <t>Equity Gap</t>
  </si>
  <si>
    <t>Divided by 10 Years</t>
  </si>
  <si>
    <t>Maximum Annual Credit Amount based on Equity Gap</t>
  </si>
  <si>
    <t>Is Project located in King County or approved for a Basis Boost?</t>
  </si>
  <si>
    <t>Maximum Credit per Low-Income Housing Unit Calculation</t>
  </si>
  <si>
    <t>Maximum Annual Credit Per Low-Income Housing Unit</t>
  </si>
  <si>
    <t>Maximum Annual Credit Requested</t>
  </si>
  <si>
    <t>Fee</t>
  </si>
  <si>
    <t>Qty</t>
  </si>
  <si>
    <t>Unit Price</t>
  </si>
  <si>
    <t>Comments</t>
  </si>
  <si>
    <t>Pre-entitlement</t>
  </si>
  <si>
    <t>Department Reviews</t>
  </si>
  <si>
    <t>Entitlement</t>
  </si>
  <si>
    <t xml:space="preserve">Site Plan </t>
  </si>
  <si>
    <t>Transportation/Engrg</t>
  </si>
  <si>
    <t>Geologic/Hazard</t>
  </si>
  <si>
    <t>Tree Removal</t>
  </si>
  <si>
    <t>Clear and Grade</t>
  </si>
  <si>
    <t>Site Inspections</t>
  </si>
  <si>
    <t>Building Permit</t>
  </si>
  <si>
    <t>Building</t>
  </si>
  <si>
    <t>Mechanical</t>
  </si>
  <si>
    <t>Plumbing</t>
  </si>
  <si>
    <t>Fire - Technical</t>
  </si>
  <si>
    <t>Fire - Alarm</t>
  </si>
  <si>
    <t>Fire - Sprinkler</t>
  </si>
  <si>
    <t>Electrical</t>
  </si>
  <si>
    <t>Inspections</t>
  </si>
  <si>
    <t>Hook Ups</t>
  </si>
  <si>
    <t>Sewer and Side Sewer</t>
  </si>
  <si>
    <t>Water Meter Charge</t>
  </si>
  <si>
    <t>Capital Facilities Charge</t>
  </si>
  <si>
    <t>Impact Fees</t>
  </si>
  <si>
    <t>Fire</t>
  </si>
  <si>
    <t>Parks</t>
  </si>
  <si>
    <t>Schools</t>
  </si>
  <si>
    <t>Bridge Financing</t>
  </si>
  <si>
    <t>Source</t>
  </si>
  <si>
    <t>Proposed Amount</t>
  </si>
  <si>
    <t>Committed Amount</t>
  </si>
  <si>
    <t>Interest Rate</t>
  </si>
  <si>
    <t>Amortization Period</t>
  </si>
  <si>
    <t>Source of Repayment</t>
  </si>
  <si>
    <t xml:space="preserve">Subtotals </t>
  </si>
  <si>
    <t>Total Bridge Financing</t>
  </si>
  <si>
    <t>Permanent Financing - Residential</t>
  </si>
  <si>
    <t>Public / Private</t>
  </si>
  <si>
    <t>Application Date</t>
  </si>
  <si>
    <t>(Projected) Award Date</t>
  </si>
  <si>
    <t xml:space="preserve"> Loan Term</t>
  </si>
  <si>
    <t>Subtotal</t>
  </si>
  <si>
    <t>Total Residential Sources</t>
  </si>
  <si>
    <t>Permanent Financing - Non-Residential</t>
  </si>
  <si>
    <t>Total Non Residential Sources</t>
  </si>
  <si>
    <t>Date:</t>
  </si>
  <si>
    <t>Sources and Amounts of Revenue</t>
  </si>
  <si>
    <t xml:space="preserve">     SUBTOTAL</t>
  </si>
  <si>
    <t>Total Revenue By Quarter</t>
  </si>
  <si>
    <t>Expenses</t>
  </si>
  <si>
    <t>Construction</t>
  </si>
  <si>
    <t>Pre Dev/Bridge Financing</t>
  </si>
  <si>
    <t>Bond Related Costs</t>
  </si>
  <si>
    <t>Total Cost By Quarter</t>
  </si>
  <si>
    <t>REVENUE less EXPENSES:</t>
  </si>
  <si>
    <t>Notes on Cash Flow:</t>
  </si>
  <si>
    <t>Totals</t>
  </si>
  <si>
    <t>% of Median 
Income Served</t>
  </si>
  <si>
    <t>Tenant - Paid Monthly Rent</t>
  </si>
  <si>
    <t>Sum of Tenant - Paid Rent and Utilities</t>
  </si>
  <si>
    <t>PHA / HUD / USDA Subsidy Payment</t>
  </si>
  <si>
    <t>Gross Monthly Rent</t>
  </si>
  <si>
    <t>Annual Gross Tenant Paid Rental 
Income</t>
  </si>
  <si>
    <t>Annual Gross Rental Subsidy Income</t>
  </si>
  <si>
    <t xml:space="preserve">Annual Gross Rental Income </t>
  </si>
  <si>
    <t>CAUs / Managers</t>
  </si>
  <si>
    <t>Proposed 
Funding</t>
  </si>
  <si>
    <t>Committed/ 
Conditional Funding</t>
  </si>
  <si>
    <t>Total 
Funding</t>
  </si>
  <si>
    <t>Length of Commitment</t>
  </si>
  <si>
    <t>ANNUAL OPERATING SUBSIDY SOURCES (Do Not Include Service or Rent Subsidy Dollars Here)</t>
  </si>
  <si>
    <t>ANNUAL SERVICE FUNDING SOURCES (Do Not Include Operating or Rent Subsidy Dollars Here)</t>
  </si>
  <si>
    <t>Name of agency that employs this person</t>
  </si>
  <si>
    <t>% of time this person will work on this project</t>
  </si>
  <si>
    <t>Total cost for this person on this project</t>
  </si>
  <si>
    <t>Benefit Amount</t>
  </si>
  <si>
    <t>Total Operating Personnel Expenses</t>
  </si>
  <si>
    <t>Service Personnel Expenses for First Year of Project</t>
  </si>
  <si>
    <t>Total Project Cost for this  person</t>
  </si>
  <si>
    <t>Service Sources</t>
  </si>
  <si>
    <t>Project Cash Flow</t>
  </si>
  <si>
    <t>Total Service Personnel Expenses</t>
  </si>
  <si>
    <t>Local Travel/Mileage</t>
  </si>
  <si>
    <t>Supplies</t>
  </si>
  <si>
    <t>Telecommunications/Computers</t>
  </si>
  <si>
    <t>Printing/Duplication</t>
  </si>
  <si>
    <t>Pro Forma Date</t>
  </si>
  <si>
    <t>REVENUES</t>
  </si>
  <si>
    <t>Year 1</t>
  </si>
  <si>
    <t>Year 2</t>
  </si>
  <si>
    <t>Year 3</t>
  </si>
  <si>
    <t>Year 4</t>
  </si>
  <si>
    <t>Year 5</t>
  </si>
  <si>
    <t>Year 6</t>
  </si>
  <si>
    <t>Year 7</t>
  </si>
  <si>
    <t xml:space="preserve">Residential Income </t>
  </si>
  <si>
    <t>Escalator</t>
  </si>
  <si>
    <t>Total Residential Income</t>
  </si>
  <si>
    <t>=</t>
  </si>
  <si>
    <t>Total Non-Residential Income</t>
  </si>
  <si>
    <t>TOTAL PROJECT INCOME</t>
  </si>
  <si>
    <t>Annual %</t>
  </si>
  <si>
    <t>Less Annual Residential Vacancy</t>
  </si>
  <si>
    <t xml:space="preserve">Less Annual Non-Residential Vacancy </t>
  </si>
  <si>
    <t>EFFECTIVE GROSS INCOME (EGI)</t>
  </si>
  <si>
    <t xml:space="preserve">Operating Expenses- </t>
  </si>
  <si>
    <t>Expenses Per Unit (Y1)</t>
  </si>
  <si>
    <t>Management - On-site</t>
  </si>
  <si>
    <t>Management - Off-site</t>
  </si>
  <si>
    <t>Accounting</t>
  </si>
  <si>
    <t>Legal Services</t>
  </si>
  <si>
    <t>Insurance</t>
  </si>
  <si>
    <t>Real Estate Taxes</t>
  </si>
  <si>
    <t>Marketing</t>
  </si>
  <si>
    <t>Security</t>
  </si>
  <si>
    <t xml:space="preserve">Maintenance and janitorial </t>
  </si>
  <si>
    <t>Decorating/Turnover</t>
  </si>
  <si>
    <t>Contract Repairs</t>
  </si>
  <si>
    <t>Landscaping</t>
  </si>
  <si>
    <t>Pest Control</t>
  </si>
  <si>
    <t>Fire Safety</t>
  </si>
  <si>
    <t>Elevator</t>
  </si>
  <si>
    <t>Water &amp; Sewer</t>
  </si>
  <si>
    <t>Garbage Removal</t>
  </si>
  <si>
    <t>Electric</t>
  </si>
  <si>
    <t>Oil/Gas/Other</t>
  </si>
  <si>
    <t>Telephone</t>
  </si>
  <si>
    <t>Total Residential Operating Expenses</t>
  </si>
  <si>
    <t>Replacement Reserve</t>
  </si>
  <si>
    <t>Operating Reserve</t>
  </si>
  <si>
    <t>Total Reserves</t>
  </si>
  <si>
    <t>Non-Residential Expenses</t>
  </si>
  <si>
    <t>TOTAL PROJECT EXPENSES</t>
  </si>
  <si>
    <t>DEBT SERVICE</t>
  </si>
  <si>
    <t>Hard Debt</t>
  </si>
  <si>
    <t>Loan Amount</t>
  </si>
  <si>
    <t>Lender 1</t>
  </si>
  <si>
    <t>Lender 2</t>
  </si>
  <si>
    <t>Total Hard Debt Service</t>
  </si>
  <si>
    <t>Soft Debt</t>
  </si>
  <si>
    <t>Lender 4</t>
  </si>
  <si>
    <t>Lender 5</t>
  </si>
  <si>
    <t>Lender 6</t>
  </si>
  <si>
    <t>Year 8</t>
  </si>
  <si>
    <t>Year 9</t>
  </si>
  <si>
    <t>Year 10</t>
  </si>
  <si>
    <t>Year 11</t>
  </si>
  <si>
    <t>Year 12</t>
  </si>
  <si>
    <t>Year 13</t>
  </si>
  <si>
    <t>Year 14</t>
  </si>
  <si>
    <t>Year 15</t>
  </si>
  <si>
    <t>Other:</t>
  </si>
  <si>
    <t>Vacancy Rates and Inflation Factors</t>
  </si>
  <si>
    <t xml:space="preserve">Operating Expense Estimates </t>
  </si>
  <si>
    <t xml:space="preserve">Reserves- </t>
  </si>
  <si>
    <t>Form 9A: Project Team</t>
  </si>
  <si>
    <t>Project Sponsor / Developer</t>
  </si>
  <si>
    <t>Firm Name:</t>
  </si>
  <si>
    <t>Address:</t>
  </si>
  <si>
    <t xml:space="preserve">State: </t>
  </si>
  <si>
    <t>Zip Code:</t>
  </si>
  <si>
    <t>Federal Tax ID #</t>
  </si>
  <si>
    <t>Unified Business Identifier</t>
  </si>
  <si>
    <t>Executive Director/CEO/President</t>
  </si>
  <si>
    <t>Fax:</t>
  </si>
  <si>
    <t>Contact Person and Title:</t>
  </si>
  <si>
    <t>Development Consultant</t>
  </si>
  <si>
    <t>Project Attorney</t>
  </si>
  <si>
    <t>Market Study Firm</t>
  </si>
  <si>
    <t>Property Management Firm</t>
  </si>
  <si>
    <t>General Contractor</t>
  </si>
  <si>
    <t>Evergreen Coordinator</t>
  </si>
  <si>
    <t>Property Seller/Lessor</t>
  </si>
  <si>
    <t>Form 9B: Identity of Interest Matrix</t>
  </si>
  <si>
    <t>Ownership Entity</t>
  </si>
  <si>
    <t xml:space="preserve"> Project Sponsor/Developer</t>
  </si>
  <si>
    <t>General Partner(s)</t>
  </si>
  <si>
    <t>Party(ies) to a Joint Venture</t>
  </si>
  <si>
    <t>Managing Member(s) of LLC</t>
  </si>
  <si>
    <t>Company Member(s) and/or Managers of LLC</t>
  </si>
  <si>
    <t xml:space="preserve">  Seller/Lessor of Land or Building(s) </t>
  </si>
  <si>
    <t xml:space="preserve">  General Contractor(s)</t>
  </si>
  <si>
    <t xml:space="preserve">Project Management </t>
  </si>
  <si>
    <t xml:space="preserve">  Engineer(s)</t>
  </si>
  <si>
    <t>Architect(s)</t>
  </si>
  <si>
    <t>Subcontractor(s)</t>
  </si>
  <si>
    <t xml:space="preserve">  Material Supplier(s)</t>
  </si>
  <si>
    <t>Attorney(s)</t>
  </si>
  <si>
    <t>Accountant(s)</t>
  </si>
  <si>
    <t>Lender(s)</t>
  </si>
  <si>
    <t xml:space="preserve">  Property Manager</t>
  </si>
  <si>
    <t>Syndicator(s)</t>
  </si>
  <si>
    <t>Board Member(s)</t>
  </si>
  <si>
    <t>Project Sponsor/Developer</t>
  </si>
  <si>
    <t>Company Member(s) and/or Manager(s) of LLC</t>
  </si>
  <si>
    <t>Seller/Lessor of Land or Building(s) included in Project</t>
  </si>
  <si>
    <t>General Contractor(s)</t>
  </si>
  <si>
    <t>Project Management Consultant(s)</t>
  </si>
  <si>
    <t>Engineer(s)</t>
  </si>
  <si>
    <t>Material Supplier(s)</t>
  </si>
  <si>
    <t>Property Manager(s)</t>
  </si>
  <si>
    <t>Explanation of identified Identities of Interest:</t>
  </si>
  <si>
    <t>Form 9C: Project Sponsor Experience</t>
  </si>
  <si>
    <t>Sponsor History</t>
  </si>
  <si>
    <t>Project Type</t>
  </si>
  <si>
    <t>Activity Type</t>
  </si>
  <si>
    <t>Role (owner, developer, etc.)</t>
  </si>
  <si>
    <t>City and State</t>
  </si>
  <si>
    <t>Date Development Activities Began</t>
  </si>
  <si>
    <t>Placed in Service Date</t>
  </si>
  <si>
    <t>Type of Financing (HTF, HUD, etc.)</t>
  </si>
  <si>
    <t xml:space="preserve">Sponsor Pipeline </t>
  </si>
  <si>
    <t>Development Consultant History</t>
  </si>
  <si>
    <t>Developer Consultant Name:</t>
  </si>
  <si>
    <t xml:space="preserve">Development Consultant Pipeline </t>
  </si>
  <si>
    <t>Management Company:</t>
  </si>
  <si>
    <t>Population Served</t>
  </si>
  <si>
    <t>Effective Date of Mangement Contract</t>
  </si>
  <si>
    <t>Project Activity (check all that apply)</t>
  </si>
  <si>
    <t>Avg Sq Ft</t>
  </si>
  <si>
    <t>Building ID#/Name</t>
  </si>
  <si>
    <t>Seasonal/Migrant Farmworkers</t>
  </si>
  <si>
    <t>Date Completed or Expected Complete</t>
  </si>
  <si>
    <t>Carrying Costs at Rent up/Lease Up Reserve</t>
  </si>
  <si>
    <t>New Construction Contingency</t>
  </si>
  <si>
    <t>non-residential total</t>
  </si>
  <si>
    <t>New Construction / Rehab</t>
  </si>
  <si>
    <r>
      <t xml:space="preserve">Total Maximum Annual Credit Amount based on Qualified Basis </t>
    </r>
    <r>
      <rPr>
        <b/>
        <sz val="8"/>
        <color indexed="8"/>
        <rFont val="Calibri"/>
        <family val="2"/>
        <scheme val="minor"/>
      </rPr>
      <t>(Acquisition and Rehab/NC Credit)</t>
    </r>
  </si>
  <si>
    <t>Repayment Structure</t>
  </si>
  <si>
    <t>Loan 
Term</t>
  </si>
  <si>
    <t>Notes</t>
  </si>
  <si>
    <t>Other (identify and include cost estimate for each)</t>
  </si>
  <si>
    <t># Units</t>
  </si>
  <si>
    <t>End Date</t>
  </si>
  <si>
    <t>Type of Financing</t>
  </si>
  <si>
    <t>Projected PIS Date</t>
  </si>
  <si>
    <t>General</t>
  </si>
  <si>
    <t>Individuals</t>
  </si>
  <si>
    <t>Developmental Disabilities</t>
  </si>
  <si>
    <t>Physical Disabilities</t>
  </si>
  <si>
    <t>Chronic Mental Illness</t>
  </si>
  <si>
    <t>Substance Abuse</t>
  </si>
  <si>
    <t>HIV/AIDS</t>
  </si>
  <si>
    <t>Domestic Violence</t>
  </si>
  <si>
    <t>Youth Under 18</t>
  </si>
  <si>
    <t>Young Adults 18-24</t>
  </si>
  <si>
    <t>Veteran</t>
  </si>
  <si>
    <t>Senior</t>
  </si>
  <si>
    <t>Frail Elderly</t>
  </si>
  <si>
    <t>Farmworkers</t>
  </si>
  <si>
    <t>"Population_Types"</t>
  </si>
  <si>
    <r>
      <t xml:space="preserve">Total Residential Project Costs </t>
    </r>
    <r>
      <rPr>
        <i/>
        <sz val="8"/>
        <color indexed="8"/>
        <rFont val="Calibri"/>
        <family val="2"/>
        <scheme val="minor"/>
      </rPr>
      <t>(from Form 6A)</t>
    </r>
  </si>
  <si>
    <t>Grant</t>
  </si>
  <si>
    <t>Avg Unit Square Footage</t>
  </si>
  <si>
    <t>Form 7A: Financing Sources</t>
  </si>
  <si>
    <t>Form 7B: Estimate of Cash Flow During Development</t>
  </si>
  <si>
    <t>Form 9A: Project Team (Page 2)</t>
  </si>
  <si>
    <t>Wastewater</t>
  </si>
  <si>
    <t>Water District</t>
  </si>
  <si>
    <t>Select…</t>
  </si>
  <si>
    <t>Form 6B: Development Budget Details</t>
  </si>
  <si>
    <t>Form 8B: Operating, Service and Rent Subsidy Sources</t>
  </si>
  <si>
    <t>Form 9D: Project Development Consultant Experience</t>
  </si>
  <si>
    <t>Form 9E: Project Property Management Firm Experience</t>
  </si>
  <si>
    <t>Multiple Special Needs (describe below)</t>
  </si>
  <si>
    <t>Form 8A: Proposed Rents and AMIs Served</t>
  </si>
  <si>
    <t>n/a</t>
  </si>
  <si>
    <t>Additional Comments:</t>
  </si>
  <si>
    <t>Loan</t>
  </si>
  <si>
    <t>Grant/
 Loan</t>
  </si>
  <si>
    <t>Select...</t>
  </si>
  <si>
    <t>Select..</t>
  </si>
  <si>
    <t>Households/Families with Children</t>
  </si>
  <si>
    <t>Other Low Income (describe below)</t>
  </si>
  <si>
    <t>Other Special Needs (describe below)</t>
  </si>
  <si>
    <t>Yes_or_No</t>
  </si>
  <si>
    <t>Yes</t>
  </si>
  <si>
    <t>No</t>
  </si>
  <si>
    <t>Res_Type</t>
  </si>
  <si>
    <t>Shelter</t>
  </si>
  <si>
    <t>Transitional</t>
  </si>
  <si>
    <t>Permanent Supportive</t>
  </si>
  <si>
    <t>Multifamily Rental</t>
  </si>
  <si>
    <t>Units_or_Beds</t>
  </si>
  <si>
    <t>Units</t>
  </si>
  <si>
    <t>Grant_or_Loan</t>
  </si>
  <si>
    <t>Public_or_Private</t>
  </si>
  <si>
    <t>Public</t>
  </si>
  <si>
    <t>Private</t>
  </si>
  <si>
    <t>1 BR</t>
  </si>
  <si>
    <t>2 BR</t>
  </si>
  <si>
    <t>3 BR</t>
  </si>
  <si>
    <t>4 BR</t>
  </si>
  <si>
    <t>5+ BR</t>
  </si>
  <si>
    <t>AMIs</t>
  </si>
  <si>
    <t>ResOrNonRes</t>
  </si>
  <si>
    <t>Residential</t>
  </si>
  <si>
    <t>Non-Residential</t>
  </si>
  <si>
    <t>X</t>
  </si>
  <si>
    <t>Enable</t>
  </si>
  <si>
    <t>Shelter/Open-floor</t>
  </si>
  <si>
    <t>Townhouse/Duplex</t>
  </si>
  <si>
    <t>Walk-Up (≤3 Floors no elevator)</t>
  </si>
  <si>
    <t>Low-Rise (2-3 floors w elevator)</t>
  </si>
  <si>
    <t>Mid-Rise (4-6 floors w elevator)</t>
  </si>
  <si>
    <t>High Rise (7+ floors)</t>
  </si>
  <si>
    <t>Mobile Home Pad</t>
  </si>
  <si>
    <t>Single-Family Detached</t>
  </si>
  <si>
    <t>Building_Type</t>
  </si>
  <si>
    <t>Activity_Type</t>
  </si>
  <si>
    <t>Building Address 
(Street)</t>
  </si>
  <si>
    <t>Building Address
(City)</t>
  </si>
  <si>
    <t>Qty.</t>
  </si>
  <si>
    <t>Summary of Units</t>
  </si>
  <si>
    <t>Units_and_Beds</t>
  </si>
  <si>
    <t>Non_LIH_Units</t>
  </si>
  <si>
    <t>Market Rate</t>
  </si>
  <si>
    <t>Total
Units</t>
  </si>
  <si>
    <t>Other Sources:</t>
  </si>
  <si>
    <t>Project_Status</t>
  </si>
  <si>
    <t>Predevelopment</t>
  </si>
  <si>
    <t>Under Construction</t>
  </si>
  <si>
    <t>Stalled</t>
  </si>
  <si>
    <t>Lease Up</t>
  </si>
  <si>
    <t>Project Status</t>
  </si>
  <si>
    <t>On Time,
On Budget?</t>
  </si>
  <si>
    <t>Project_Type</t>
  </si>
  <si>
    <t>Act_Typ</t>
  </si>
  <si>
    <t>NC</t>
  </si>
  <si>
    <t>R</t>
  </si>
  <si>
    <t>A</t>
  </si>
  <si>
    <t>On Time, 
On Budget?</t>
  </si>
  <si>
    <t>Projected Placed in Service Date</t>
  </si>
  <si>
    <t>Yes, No</t>
  </si>
  <si>
    <t>OnTime_OnBudget</t>
  </si>
  <si>
    <t>Yes, Yes</t>
  </si>
  <si>
    <t>No, Yes</t>
  </si>
  <si>
    <t>No, No</t>
  </si>
  <si>
    <t>Federal</t>
  </si>
  <si>
    <t>State</t>
  </si>
  <si>
    <t>City</t>
  </si>
  <si>
    <t>County</t>
  </si>
  <si>
    <t>Sponsor</t>
  </si>
  <si>
    <t>Bank</t>
  </si>
  <si>
    <t>Public Housing Authority</t>
  </si>
  <si>
    <t>Fund_Source</t>
  </si>
  <si>
    <t>Job Title</t>
  </si>
  <si>
    <t>Operating Personnel Expenses for First Year of Project</t>
  </si>
  <si>
    <t>On Site</t>
  </si>
  <si>
    <t>Off Site</t>
  </si>
  <si>
    <t>OnSite_OffSite</t>
  </si>
  <si>
    <t>On Site or
Off Site?</t>
  </si>
  <si>
    <t>Residential Source Name</t>
  </si>
  <si>
    <t>Non Residential Source Name</t>
  </si>
  <si>
    <t>Residential Source Type</t>
  </si>
  <si>
    <t>Bridge Source Name</t>
  </si>
  <si>
    <t>Bridge Source Type</t>
  </si>
  <si>
    <t>Non Residential Source Type</t>
  </si>
  <si>
    <t>Total Capital Sources</t>
  </si>
  <si>
    <t>Developer</t>
  </si>
  <si>
    <t xml:space="preserve">    -----------</t>
  </si>
  <si>
    <t>Notes / Status</t>
  </si>
  <si>
    <t>Total Soft Debt Service</t>
  </si>
  <si>
    <t>Overall Debt Coverage Ratio</t>
  </si>
  <si>
    <t>Overall Cash Flow</t>
  </si>
  <si>
    <t>Cash Flow</t>
  </si>
  <si>
    <t xml:space="preserve">Form </t>
  </si>
  <si>
    <t>Issue</t>
  </si>
  <si>
    <t>6A</t>
  </si>
  <si>
    <t>7A</t>
  </si>
  <si>
    <t>All Sources must have a Source Type selected</t>
  </si>
  <si>
    <t>All Sources must have an Award Date listed</t>
  </si>
  <si>
    <t>Begin Construction task cannot be deleted</t>
  </si>
  <si>
    <t>Populations to be served must be ID'd</t>
  </si>
  <si>
    <t>Entry Status must be ID'd for all Populations</t>
  </si>
  <si>
    <t>Residency Type must be ID'd for all Populations</t>
  </si>
  <si>
    <t>All Records must be flagged as Unit or Bed</t>
  </si>
  <si>
    <t>A unit count must be provided for all ID'd populations</t>
  </si>
  <si>
    <t>Validations</t>
  </si>
  <si>
    <t>Total Capital Sources (cell F48) must match Total Sources on Form 6A (cell 118)</t>
  </si>
  <si>
    <t>All Sources must be identified as Grant or Loan</t>
  </si>
  <si>
    <t>Service Funding Starts</t>
  </si>
  <si>
    <t>Funding for services awarded</t>
  </si>
  <si>
    <t>Application for Service funding</t>
  </si>
  <si>
    <t>Permanent Financing Conversion</t>
  </si>
  <si>
    <t>Begin Construction</t>
  </si>
  <si>
    <t>OK / Concern</t>
  </si>
  <si>
    <t>Rationale for Concern</t>
  </si>
  <si>
    <t>NonRes_FundSource</t>
  </si>
  <si>
    <t>M</t>
  </si>
  <si>
    <t>Unit Type</t>
  </si>
  <si>
    <t>Yes_No_Either</t>
  </si>
  <si>
    <t>Either</t>
  </si>
  <si>
    <t>State - Housing Trust Fund</t>
  </si>
  <si>
    <t>State - other</t>
  </si>
  <si>
    <t>Subtotal: Onsite</t>
  </si>
  <si>
    <t>Subtotal: Off Site</t>
  </si>
  <si>
    <t>Schedule Tasks cannot be deleted</t>
  </si>
  <si>
    <t>Form 5: Project Schedule; DEFAULT CHECK</t>
  </si>
  <si>
    <r>
      <t>Feasibility/Due Diligence</t>
    </r>
    <r>
      <rPr>
        <i/>
        <sz val="10"/>
        <rFont val="Lucida Console"/>
        <family val="3"/>
      </rPr>
      <t xml:space="preserve"> </t>
    </r>
  </si>
  <si>
    <t>Client Assistance Costs</t>
  </si>
  <si>
    <t>Equipment</t>
  </si>
  <si>
    <t>Project Administrative Costs</t>
  </si>
  <si>
    <t>Form 8C: Personnel (Service and Operating) and Non-Personnel Expenses</t>
  </si>
  <si>
    <t>.</t>
  </si>
  <si>
    <t>Partial</t>
  </si>
  <si>
    <t>Yes_No_Partial</t>
  </si>
  <si>
    <t>Form 1: Project Summary</t>
  </si>
  <si>
    <t>Grant, Recov</t>
  </si>
  <si>
    <t>G_or_L</t>
  </si>
  <si>
    <t>Non-Recoverable</t>
  </si>
  <si>
    <t>Recoverable</t>
  </si>
  <si>
    <t>Lump-Sum</t>
  </si>
  <si>
    <t>Deferred</t>
  </si>
  <si>
    <t>Forgivable</t>
  </si>
  <si>
    <t>Amortizing</t>
  </si>
  <si>
    <t>GrantType</t>
  </si>
  <si>
    <t>LoanType</t>
  </si>
  <si>
    <t>Debt Type</t>
  </si>
  <si>
    <t>Funding Type</t>
  </si>
  <si>
    <t>Loan Term</t>
  </si>
  <si>
    <t xml:space="preserve">All Loans must have terms </t>
  </si>
  <si>
    <t>Hard</t>
  </si>
  <si>
    <t>Soft</t>
  </si>
  <si>
    <t>Debt_Type</t>
  </si>
  <si>
    <t>Non-Personnel Service Expenses for First Year of Project</t>
  </si>
  <si>
    <t>Total Service Non-Personnel Expenses</t>
  </si>
  <si>
    <t>Gross Annual Operating Subsidy</t>
  </si>
  <si>
    <t>Gross Annual Services Funding</t>
  </si>
  <si>
    <t>Gross Annual Rent Subsidy</t>
  </si>
  <si>
    <t>Divided by Tax Credit Factor (based on projected market pricing)</t>
  </si>
  <si>
    <t>Form 8D: Operating Pro Forma</t>
  </si>
  <si>
    <t>Form 8E: Operating Pro Forma Details</t>
  </si>
  <si>
    <t>Relo_Units</t>
  </si>
  <si>
    <t>Benefit Percent</t>
  </si>
  <si>
    <t>Benefit Fund Type</t>
  </si>
  <si>
    <t>Actual</t>
  </si>
  <si>
    <t>Actual_or_Percent</t>
  </si>
  <si>
    <t>Percent</t>
  </si>
  <si>
    <t>Soft Costs</t>
  </si>
  <si>
    <t>Tenant - Paid Utilities (Utility Allowance)</t>
  </si>
  <si>
    <t>Expected Placed-In-Service Date (MM/DD/YYYY)</t>
  </si>
  <si>
    <t>NET OPERATING INCOME</t>
  </si>
  <si>
    <t>Ownership Entity for Completed Project</t>
  </si>
  <si>
    <t>Entity Name:</t>
  </si>
  <si>
    <t>Projected Commitment Start</t>
  </si>
  <si>
    <t>Projected Commitment End</t>
  </si>
  <si>
    <t>Year</t>
  </si>
  <si>
    <t>Tax Credits - 9%</t>
  </si>
  <si>
    <t>Tax Credits - 4%</t>
  </si>
  <si>
    <t>Tax Credits - Historic Rehab</t>
  </si>
  <si>
    <t>Total Low Income Populaton Units</t>
  </si>
  <si>
    <t>Lender 3</t>
  </si>
  <si>
    <t>Lender 7</t>
  </si>
  <si>
    <t>Relocation (from Form 4)</t>
  </si>
  <si>
    <t>Total Sources (cell j121) must at least equal Total Uses (cell j120)</t>
  </si>
  <si>
    <t>GSE</t>
  </si>
  <si>
    <t xml:space="preserve">Tax Credits - Historic Rehab </t>
  </si>
  <si>
    <t xml:space="preserve">Tax Credits - New Market </t>
  </si>
  <si>
    <t>Number of Low Income Housing Units (from Form 2A)</t>
  </si>
  <si>
    <t>Form 7B: Estimate of Cash Flow During Development (Page 2)</t>
  </si>
  <si>
    <t>Month</t>
  </si>
  <si>
    <t>J</t>
  </si>
  <si>
    <t>F</t>
  </si>
  <si>
    <t>S</t>
  </si>
  <si>
    <t>O</t>
  </si>
  <si>
    <t>N</t>
  </si>
  <si>
    <t>D</t>
  </si>
  <si>
    <t>Sources and Amounts of Revenue (Continued)</t>
  </si>
  <si>
    <t>Expenses (Continued)</t>
  </si>
  <si>
    <t>Total Partnership and Management Costs</t>
  </si>
  <si>
    <t>Partnership and 
Asset Management Costs-</t>
  </si>
  <si>
    <t>Calc_Sheet__c</t>
  </si>
  <si>
    <t>AC_Land__c</t>
  </si>
  <si>
    <t>AC_Existing_Structures__c</t>
  </si>
  <si>
    <t>AC_Liens__c</t>
  </si>
  <si>
    <t>AC_Closing_Title_Recording_Costs__c</t>
  </si>
  <si>
    <t>AC_Extension_Payment__c</t>
  </si>
  <si>
    <t>AC_Other__c</t>
  </si>
  <si>
    <t>C_Demolition__c</t>
  </si>
  <si>
    <t>C_New_Building__c</t>
  </si>
  <si>
    <t>C_Rehabilitation__c</t>
  </si>
  <si>
    <t>C_Contractor_Profit__c</t>
  </si>
  <si>
    <t>C_Contractor_Overhead__c</t>
  </si>
  <si>
    <t>C_New_Construction_Contingency__c</t>
  </si>
  <si>
    <t>C_Rehab_Contingency__c</t>
  </si>
  <si>
    <t>C_Accessory_Building__c</t>
  </si>
  <si>
    <t>C_Site_Work_Infrastructure__c</t>
  </si>
  <si>
    <t>C_Off_site_Infrastructure__c</t>
  </si>
  <si>
    <t>C_Environmental_Abatement_Building__c</t>
  </si>
  <si>
    <t>C_Environmental_Abatement_Land__c</t>
  </si>
  <si>
    <t>C_Sales_Tax__c</t>
  </si>
  <si>
    <t>C_Bond_Premium__c</t>
  </si>
  <si>
    <t>C_Equipment_and_Furnishings__c</t>
  </si>
  <si>
    <t>C_Other__c</t>
  </si>
  <si>
    <t>SC_Buyer_s_Appraisal__c</t>
  </si>
  <si>
    <t>SC_Market_Study__c</t>
  </si>
  <si>
    <t>SC_Architect__c</t>
  </si>
  <si>
    <t>SC_Engineering__c</t>
  </si>
  <si>
    <t>SC_Environmental_Assessment__c</t>
  </si>
  <si>
    <t>SC_Geotechnical_Study__c</t>
  </si>
  <si>
    <t>SC_Boundary_Topographic_Survey__c</t>
  </si>
  <si>
    <t>SC_Legal_Real_Estate__c</t>
  </si>
  <si>
    <t>SC_Developer_Fee__c</t>
  </si>
  <si>
    <t>SC_Project_Mgmt_Dev_Consultant__c</t>
  </si>
  <si>
    <t>SC_Other_Consultants__c</t>
  </si>
  <si>
    <t>SC_Soft_Cost_Contingency__c</t>
  </si>
  <si>
    <t>SC_Other__c</t>
  </si>
  <si>
    <t>PDBF_Bridge_Loan_Fees__c</t>
  </si>
  <si>
    <t>PDBF_Bridge_Loan_Interest__c</t>
  </si>
  <si>
    <t>CF_Construction_Loan_Fees__c</t>
  </si>
  <si>
    <t>CF_Construction_Loan_Expense__c</t>
  </si>
  <si>
    <t>CF_Construction_Loan_Legal__c</t>
  </si>
  <si>
    <t>CF_Construction_Period_Interest__c</t>
  </si>
  <si>
    <t>CF_Lease_up_Period_Interest__c</t>
  </si>
  <si>
    <t>PF_Permanent_Loan_Fees__c</t>
  </si>
  <si>
    <t>PF_Permanent_Loan_Expenses__c</t>
  </si>
  <si>
    <t>PF_Permanent_Loan_Legal__c</t>
  </si>
  <si>
    <t>PF_LIHTC_Fees__c</t>
  </si>
  <si>
    <t>PF_LIHTC_Legal__c</t>
  </si>
  <si>
    <t>PF_LIHTC_Owner_Title_Policy__c</t>
  </si>
  <si>
    <t>PF_State_HTF_Fees__c</t>
  </si>
  <si>
    <t>PF_Other__c</t>
  </si>
  <si>
    <t>CR_Operating_Reserves__c</t>
  </si>
  <si>
    <t>CR_Replacement_Reserves__c</t>
  </si>
  <si>
    <t>CR_Other_Reserves__c</t>
  </si>
  <si>
    <t>ODC_Real_Estate_Tax__c</t>
  </si>
  <si>
    <t>ODC_Insurance__c</t>
  </si>
  <si>
    <t>ODC_Relocation__c</t>
  </si>
  <si>
    <t>ODC_Bidding__c</t>
  </si>
  <si>
    <t>ODC_Permits_Fees_Hookups__c</t>
  </si>
  <si>
    <t>ODC_Impact_Mitigation_Fees__c</t>
  </si>
  <si>
    <t>ODC_Development_Period_Utilities__c</t>
  </si>
  <si>
    <t>ODC_Nonprofit_Donation__c</t>
  </si>
  <si>
    <t>ODC_Accounting_Audit__c</t>
  </si>
  <si>
    <t>ODC_Marketing_Leasing_Expenses__c</t>
  </si>
  <si>
    <t>ODC_Carrying_Costs_at_Rent_up_Reserve__c</t>
  </si>
  <si>
    <t>BRCI_Issuer_Fees_Related_Expenses__c</t>
  </si>
  <si>
    <t>BRCI_Bond_Counsel__c</t>
  </si>
  <si>
    <t>BRCI_Trustee_Fees_Expenses__c</t>
  </si>
  <si>
    <t>BRCI_Underwriter_Fees_Counsel__c</t>
  </si>
  <si>
    <t>BRCI_Placement_Agent_Fees_Counsel__c</t>
  </si>
  <si>
    <t>BRCI_Borrowers_Counsel_Bond_Related__c</t>
  </si>
  <si>
    <t>BRCI_Rating_Agency__c</t>
  </si>
  <si>
    <t>AC_EBA_Existing_Structures__c</t>
  </si>
  <si>
    <t>AC_EBA_Liens__c</t>
  </si>
  <si>
    <t>AC_EBA_Closing_Title_Recording_Costs__c</t>
  </si>
  <si>
    <t>AC_EBA_Extension_Payment__c</t>
  </si>
  <si>
    <t>AC_EBA_Other__c</t>
  </si>
  <si>
    <t>C_EBA_Demolition__c</t>
  </si>
  <si>
    <t>C_EBA_New_Building__c</t>
  </si>
  <si>
    <t>C_EBA_Rehabilitation__c</t>
  </si>
  <si>
    <t>C_EBA_Contractor_Profit__c</t>
  </si>
  <si>
    <t>C_EBA_Contractor_Overhead__c</t>
  </si>
  <si>
    <t>C_EBA_New_Construction_Contingency__c</t>
  </si>
  <si>
    <t>C_EBA_Rehab_Contingency__c</t>
  </si>
  <si>
    <t>C_EBA_Accessory_Building__c</t>
  </si>
  <si>
    <t>C_EBA_Environmental_Abatement_Building__c</t>
  </si>
  <si>
    <t>C_EBA_Environmental_Abatement_Land__c</t>
  </si>
  <si>
    <t>C_EBA_Sales_Tax__c</t>
  </si>
  <si>
    <t>C_EBA_Bond_Premium__c</t>
  </si>
  <si>
    <t>C_EBA_Equipment_and_Furnishings__c</t>
  </si>
  <si>
    <t>C_EBA_Other__c</t>
  </si>
  <si>
    <t>SC_EBA_Market_Study__c</t>
  </si>
  <si>
    <t>SC_EBA_Architect__c</t>
  </si>
  <si>
    <t>SC_EBA_Engineering__c</t>
  </si>
  <si>
    <t>SC_EBA_Environmental_Assessment__c</t>
  </si>
  <si>
    <t>SC_EBA_Geotechnical_Study__c</t>
  </si>
  <si>
    <t>SC_EBA_Boundary_Topo_Survey__c</t>
  </si>
  <si>
    <t>SC_EBA_Legal_Real_Estate__c</t>
  </si>
  <si>
    <t>SC_EBA_Developer_Fee__c</t>
  </si>
  <si>
    <t>SC_EBA_Project_Mgmt_Dev_Cons_Fees__c</t>
  </si>
  <si>
    <t>SC_EBA_Other_Consultants__c</t>
  </si>
  <si>
    <t>SC_EBA_Soft_Cost_Contingency__c</t>
  </si>
  <si>
    <t>SC_EBA_Other__c</t>
  </si>
  <si>
    <t>CF_EBA_Construction_Loan_Fees__c</t>
  </si>
  <si>
    <t>CF_EBA_Construction_Loan_Expense__c</t>
  </si>
  <si>
    <t>CF_EBA_Construction_Loan_Legal__c</t>
  </si>
  <si>
    <t>CF_EBA_Construction_Period_Interest__c</t>
  </si>
  <si>
    <t>ODC_EBA_Real_Estate_Tax__c</t>
  </si>
  <si>
    <t>ODC_EBA_Insurance__c</t>
  </si>
  <si>
    <t>ODC_EBA_Relocation__c</t>
  </si>
  <si>
    <t>ODC_EBA_Bidding__c</t>
  </si>
  <si>
    <t>ODC_EBA_Permits_Fees_Hookups__c</t>
  </si>
  <si>
    <t>ODC_EBA_Impact_Mitigation_Fees__c</t>
  </si>
  <si>
    <t>ODC_EBA_Development_Period_Utilities__c</t>
  </si>
  <si>
    <t>ODC_EBA_Accounting_Audit__c</t>
  </si>
  <si>
    <t>C_EBNCR_Demolition__c</t>
  </si>
  <si>
    <t>C_EBNCR_New_Building__c</t>
  </si>
  <si>
    <t>C_EBNCR_Rehabilitation__c</t>
  </si>
  <si>
    <t>C_EBNCR_Contractor_Profit__c</t>
  </si>
  <si>
    <t>C_EBNCR_Contractor_Overhead__c</t>
  </si>
  <si>
    <t>C_EBNCR_New_Construction_Contingency__c</t>
  </si>
  <si>
    <t>C_EBNCR_Rehab_Contingency__c</t>
  </si>
  <si>
    <t>C_EBNCR_Accessory_Building__c</t>
  </si>
  <si>
    <t>C_EBNCR_Environmental_Abatement_Building__c</t>
  </si>
  <si>
    <t>C_EBNCR_Environmental_Abatement_Land__c</t>
  </si>
  <si>
    <t>C_EBNCR_Sales_Tax__c</t>
  </si>
  <si>
    <t>C_EBNCR_Bond_Premium__c</t>
  </si>
  <si>
    <t>C_EBNCR_Equipment_and_Furnishings__c</t>
  </si>
  <si>
    <t>C_EBNCR_Other__c</t>
  </si>
  <si>
    <t>SC_EBNCR_Market_Study__c</t>
  </si>
  <si>
    <t>SC_EBNCR_Architect__c</t>
  </si>
  <si>
    <t>SC_EBNCR_Engineering__c</t>
  </si>
  <si>
    <t>SC_EBNCR_Environmental_Assessment__c</t>
  </si>
  <si>
    <t>SC_EBNCR_Geotechnical_Study__c</t>
  </si>
  <si>
    <t>SC_EBNCR_Boundary_Topo_Survey__c</t>
  </si>
  <si>
    <t>SC_EBNCR_Legal_Real_Estate__c</t>
  </si>
  <si>
    <t>SC_EBNCR_Developer_Fee__c</t>
  </si>
  <si>
    <t>SC_EBNCR_Project_Mgmt_Dev_Cons_Fees__c</t>
  </si>
  <si>
    <t>SC_EBNCR_Other_Consultants__c</t>
  </si>
  <si>
    <t>SC_EBNCR_Soft_Cost_Contingency__c</t>
  </si>
  <si>
    <t>SC_EBNCR_Other__c</t>
  </si>
  <si>
    <t>CF_EBNCR_Construction_Loan_Fees__c</t>
  </si>
  <si>
    <t>CF_EBNCR_Construction_Loan_Expense__c</t>
  </si>
  <si>
    <t>CF_EBNCR_Construction_Loan_Legal__c</t>
  </si>
  <si>
    <t>CF_EBNCR_Construction_Period_Interest__c</t>
  </si>
  <si>
    <t>ODC_EBNCR_Real_Estate_Tax__c</t>
  </si>
  <si>
    <t>ODC_EBNCR_Insurance__c</t>
  </si>
  <si>
    <t>ODC_EBNCR_Relocation__c</t>
  </si>
  <si>
    <t>ODC_EBNCR_Bidding__c</t>
  </si>
  <si>
    <t>ODC_EBNCR_Permits_Fees_Hookups__c</t>
  </si>
  <si>
    <t>ODC_EBNCR_Impact_Mitigation_Fees__c</t>
  </si>
  <si>
    <t>ODC_EBNCR_Development_Period_Utilities__c</t>
  </si>
  <si>
    <t>ODC_EBNCR_Accounting_Audit__c</t>
  </si>
  <si>
    <t>Funding__c</t>
  </si>
  <si>
    <t>Version_Name__c</t>
  </si>
  <si>
    <t>Version_Notes__c</t>
  </si>
  <si>
    <t>Analyst__c</t>
  </si>
  <si>
    <t>X130_Pct_Eligible_Basis_Boost__c</t>
  </si>
  <si>
    <t>EGC_Tax_Credit_Factor__c</t>
  </si>
  <si>
    <t>EBCC_Less_Federal_Grants_Acq__c</t>
  </si>
  <si>
    <t>EBCC_Less_NonQual_Acq__c</t>
  </si>
  <si>
    <t>EBCC_Less_Costs_NonQual_Units_Acq__c</t>
  </si>
  <si>
    <t>EBCC_Less_Historic_Rehab_Acq__c</t>
  </si>
  <si>
    <t>EBCC_Applicable_Fraction_Acq__c</t>
  </si>
  <si>
    <t>EBCC_Applicable_Pct_Acq__c</t>
  </si>
  <si>
    <t>EBCC_Less_NonQual_RNC__c</t>
  </si>
  <si>
    <t>EBCC_Less_Costs_NonQual_Units_RNC__c</t>
  </si>
  <si>
    <t>EBCC_Less_Historic_Rehab_RNC__c</t>
  </si>
  <si>
    <t>EBCC_Applicable_Fraction_RNC__c</t>
  </si>
  <si>
    <t>EBCC_Applicable_Pct_RNC__c</t>
  </si>
  <si>
    <t>EGC_Equity_Gap__c</t>
  </si>
  <si>
    <t>Equity_Gap__c</t>
  </si>
  <si>
    <t>Nbr_of_LIH_Units__c</t>
  </si>
  <si>
    <t>CY_Max_Ann_Crdt_per_LIH_Unit_Limit__c</t>
  </si>
  <si>
    <t>CY_Avail_per_cap_Credit_Amt1__c</t>
  </si>
  <si>
    <t>Nbr_of_Studio_Units__c</t>
  </si>
  <si>
    <t>Nbr_of_1_Bdrm_Units__c</t>
  </si>
  <si>
    <t>Nbr_of_2_Bdrm_Units__c</t>
  </si>
  <si>
    <t>Nbr_of_3_Bdrm_Units__c</t>
  </si>
  <si>
    <t>Nbr_of_4plus_Bdrm_Units__c</t>
  </si>
  <si>
    <t>Draft</t>
  </si>
  <si>
    <t>Residential_Sources__c</t>
  </si>
  <si>
    <t>Committed_Amount__c</t>
  </si>
  <si>
    <t>Interest_Rate__c</t>
  </si>
  <si>
    <t>Loan_Term__c</t>
  </si>
  <si>
    <t>Amortization_Period__c</t>
  </si>
  <si>
    <t>Repayment_Structure__c</t>
  </si>
  <si>
    <t>C_EBA_Site_Work_Infrastructure__c</t>
  </si>
  <si>
    <t>C_EBNCR_Site_Work_Infrastructure__c</t>
  </si>
  <si>
    <t>Form 1&gt;</t>
  </si>
  <si>
    <t>Project Sponsor Organization</t>
  </si>
  <si>
    <t>Project Name</t>
  </si>
  <si>
    <t>Development Consultant Firm Name</t>
  </si>
  <si>
    <t>Location: City</t>
  </si>
  <si>
    <t>Location: County</t>
  </si>
  <si>
    <t>Location: LegDist</t>
  </si>
  <si>
    <t>Activity Type(s)</t>
  </si>
  <si>
    <t>&lt;Form 1</t>
  </si>
  <si>
    <t>Form 2A&gt;</t>
  </si>
  <si>
    <t>Low Income Units</t>
  </si>
  <si>
    <t>&lt;Form 2A</t>
  </si>
  <si>
    <t>Form 2b&gt;</t>
  </si>
  <si>
    <t>Total Residential Ft2</t>
  </si>
  <si>
    <t>Total NonResidential Ft2</t>
  </si>
  <si>
    <t>&lt;Form 2b</t>
  </si>
  <si>
    <t>Form 2c&gt;</t>
  </si>
  <si>
    <t xml:space="preserve"> S1 </t>
  </si>
  <si>
    <t xml:space="preserve"> S2 </t>
  </si>
  <si>
    <t xml:space="preserve"> S3 </t>
  </si>
  <si>
    <t xml:space="preserve"> S4 </t>
  </si>
  <si>
    <t xml:space="preserve"> S5 </t>
  </si>
  <si>
    <t xml:space="preserve"> S6 </t>
  </si>
  <si>
    <t xml:space="preserve"> S7 </t>
  </si>
  <si>
    <t xml:space="preserve"> S8 </t>
  </si>
  <si>
    <t>&lt;Form 2c</t>
  </si>
  <si>
    <t>Form 3&gt;</t>
  </si>
  <si>
    <t>&lt;&gt;</t>
  </si>
  <si>
    <t>&lt;Form 3</t>
  </si>
  <si>
    <t>Form 5&gt;</t>
  </si>
  <si>
    <t>Const Start Date</t>
  </si>
  <si>
    <t>Completion Date</t>
  </si>
  <si>
    <t>&lt;Form 5</t>
  </si>
  <si>
    <t>Form 6&gt;</t>
  </si>
  <si>
    <t xml:space="preserve"> LandTDC </t>
  </si>
  <si>
    <t>LandRDC</t>
  </si>
  <si>
    <t>OpResTDC</t>
  </si>
  <si>
    <t>OpResRDC</t>
  </si>
  <si>
    <t>RepResTDC</t>
  </si>
  <si>
    <t>RepResRDC</t>
  </si>
  <si>
    <t>TDC</t>
  </si>
  <si>
    <t>RDC</t>
  </si>
  <si>
    <t>&lt;Form 6A</t>
  </si>
  <si>
    <t>Form 6d&gt;</t>
  </si>
  <si>
    <t>LIHTC Type</t>
  </si>
  <si>
    <t>TCF</t>
  </si>
  <si>
    <t>&lt;Form 6d</t>
  </si>
  <si>
    <t>Form 7a&gt;</t>
  </si>
  <si>
    <t>HTF Requested</t>
  </si>
  <si>
    <t>Expected TC Equity</t>
  </si>
  <si>
    <t>&lt;Form 7a</t>
  </si>
  <si>
    <t>From 8a&gt;</t>
  </si>
  <si>
    <t>5 BR</t>
  </si>
  <si>
    <t>&lt;Form 8a</t>
  </si>
  <si>
    <t>Form 8b&gt;</t>
  </si>
  <si>
    <t>RentSubs-P</t>
  </si>
  <si>
    <t>RentSubs-C</t>
  </si>
  <si>
    <t xml:space="preserve"> OpSubs-P</t>
  </si>
  <si>
    <t xml:space="preserve"> OpSubs-C</t>
  </si>
  <si>
    <t xml:space="preserve"> SvcSubs-P</t>
  </si>
  <si>
    <t xml:space="preserve"> SvcSubs-C</t>
  </si>
  <si>
    <t>&lt;Form 8b</t>
  </si>
  <si>
    <t>Form 8d&gt;</t>
  </si>
  <si>
    <t>NOI(Y1)</t>
  </si>
  <si>
    <t>NOI(Y5)</t>
  </si>
  <si>
    <t>NOI(Y15)</t>
  </si>
  <si>
    <t>&lt;Form 8d</t>
  </si>
  <si>
    <t>Form 9a&gt;</t>
  </si>
  <si>
    <t>Executive Director Email</t>
  </si>
  <si>
    <t>Contact Person Email</t>
  </si>
  <si>
    <t>Development Consultant Email</t>
  </si>
  <si>
    <t>&lt;Form 9a</t>
  </si>
  <si>
    <t>Behavioral Illness</t>
  </si>
  <si>
    <r>
      <t>3</t>
    </r>
    <r>
      <rPr>
        <vertAlign val="superscript"/>
        <sz val="8"/>
        <rFont val="Verdana"/>
        <family val="2"/>
      </rPr>
      <t>rd</t>
    </r>
    <r>
      <rPr>
        <sz val="8"/>
        <rFont val="Verdana"/>
        <family val="2"/>
      </rPr>
      <t xml:space="preserve"> Party Certification of final development cost</t>
    </r>
  </si>
  <si>
    <t>Form 6D: LIHTC Calculation</t>
  </si>
  <si>
    <t>Less Total Non-LIHTC Residential Sources</t>
  </si>
  <si>
    <t>Tax Credit Type</t>
  </si>
  <si>
    <t>select…</t>
  </si>
  <si>
    <t>RESIDENT SERVICES</t>
  </si>
  <si>
    <t>Subsidy Shortfall</t>
  </si>
  <si>
    <t xml:space="preserve"> (EGI - Total Expenses)</t>
  </si>
  <si>
    <t>OPERATING EXPENSES</t>
  </si>
  <si>
    <t>OTHER EXPENSES</t>
  </si>
  <si>
    <t>TOTAL DEBT SERVICE</t>
  </si>
  <si>
    <t>Non-LIH Units</t>
  </si>
  <si>
    <t>ANNUAL RENT SUBSIDY (Do Not Include Operating or Service Funding Sources Here)</t>
  </si>
  <si>
    <t>PHA/HUD/USDA Rent Subsidy</t>
  </si>
  <si>
    <t>Non- PHA/HUD/USDA Rent Subsidy</t>
  </si>
  <si>
    <t># Accessible Units</t>
  </si>
  <si>
    <t># Units Accessable</t>
  </si>
  <si>
    <t>Schematic Design Completed</t>
  </si>
  <si>
    <t>Design Development Completed</t>
  </si>
  <si>
    <t>Construction Documents Completed</t>
  </si>
  <si>
    <t>Investor Selected</t>
  </si>
  <si>
    <t>Award date for Service Funding/Commitment</t>
  </si>
  <si>
    <t>Final Equity Pay-In (LIHTC projects)</t>
  </si>
  <si>
    <t>Qualified Occupancy</t>
  </si>
  <si>
    <t>Projected First LIHTC Year start</t>
  </si>
  <si>
    <t>Service Provider Organization</t>
  </si>
  <si>
    <t>Rental</t>
  </si>
  <si>
    <t>Home Ownership</t>
  </si>
  <si>
    <t>NC+R</t>
  </si>
  <si>
    <t>A+R</t>
  </si>
  <si>
    <t>Project Completed</t>
  </si>
  <si>
    <t>Project Currently Being Developed</t>
  </si>
  <si>
    <t xml:space="preserve"> Project</t>
  </si>
  <si>
    <t>Form 8D: Operating Pro Forma, Page 2</t>
  </si>
  <si>
    <t>Other Residential</t>
  </si>
  <si>
    <t>Business</t>
  </si>
  <si>
    <t>Management - On-site (Form 8C)</t>
  </si>
  <si>
    <t>Management - Off-site (Form 8C)</t>
  </si>
  <si>
    <t>Gross Tenant Paid Rental Income (Form 8A)</t>
  </si>
  <si>
    <t>Gross Rental PHA/HUD/USDA Subsidy (Form 8A)</t>
  </si>
  <si>
    <t>Gross Rental Subsidy Income (Form 8B)</t>
  </si>
  <si>
    <t>Gross Annual Operating Subsidy Sources (Form 8B)</t>
  </si>
  <si>
    <t>Services Funding Subsidy (Form 8B)</t>
  </si>
  <si>
    <t>Service Expenses (Form 8C)</t>
  </si>
  <si>
    <t>Services Funding - from Cash Flow (Form 8C)</t>
  </si>
  <si>
    <t>Hard Debt Coverage Ratio</t>
  </si>
  <si>
    <t>Funds Available for Debt Service</t>
  </si>
  <si>
    <t>Maximum Allowed Rent + UAs for AMI</t>
  </si>
  <si>
    <t>Substance Use Disorder</t>
  </si>
  <si>
    <t>Maximum Annual Credit Per Low-Income Unit Limit (use latest available value from LIHTC website)</t>
  </si>
  <si>
    <t>Source Name</t>
  </si>
  <si>
    <t>Amount</t>
  </si>
  <si>
    <t>Evergreen Advocate</t>
  </si>
  <si>
    <t>Name and Title:</t>
  </si>
  <si>
    <t>n/a - Not Started</t>
  </si>
  <si>
    <t>OnTime_OnBudget2</t>
  </si>
  <si>
    <t>In the space below, provide detail on the indicated Other Activities.</t>
  </si>
  <si>
    <t>Carrying Costs at Rent up / Lease Up Reserve</t>
  </si>
  <si>
    <t>Form 6E: Fee Schedule</t>
  </si>
  <si>
    <t>Full-time Annual Salary of an FTE in this position</t>
  </si>
  <si>
    <t>Operating Sources</t>
  </si>
  <si>
    <t>Staff Title</t>
  </si>
  <si>
    <t>Please explain how you arrived at the vacancy and inflation factors used in the Operating Pro 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</si>
</sst>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
    <numFmt numFmtId="166" formatCode="&quot;$&quot;#,##0"/>
    <numFmt numFmtId="167" formatCode="_(&quot;$&quot;* #,##0.00_);_(&quot;$&quot;* \(#,##0.00\);_(&quot;$&quot;* &quot;-&quot;_);_(@_)"/>
    <numFmt numFmtId="168" formatCode="0;\-0;;@"/>
    <numFmt numFmtId="169" formatCode="#,##0.000_);\(#,##0.000\)"/>
    <numFmt numFmtId="170" formatCode="0.000"/>
    <numFmt numFmtId="171" formatCode="_(&quot;$&quot;* #,##0_);_(&quot;$&quot;* \(#,##0\);_(&quot;$&quot;* &quot;-&quot;??_);_(@_)"/>
    <numFmt numFmtId="172" formatCode="[$-409]mmm\-yy;@"/>
  </numFmts>
  <fonts count="8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i/>
      <sz val="10"/>
      <name val="Arial"/>
      <family val="2"/>
    </font>
    <font>
      <b/>
      <sz val="10"/>
      <name val="Arial"/>
      <family val="2"/>
    </font>
    <font>
      <b/>
      <sz val="9"/>
      <name val="Arial"/>
      <family val="2"/>
    </font>
    <font>
      <sz val="9"/>
      <name val="Arial"/>
      <family val="2"/>
    </font>
    <font>
      <b/>
      <sz val="8"/>
      <name val="Arial"/>
      <family val="2"/>
    </font>
    <font>
      <b/>
      <sz val="10"/>
      <color indexed="8"/>
      <name val="Arial"/>
      <family val="2"/>
    </font>
    <font>
      <sz val="8"/>
      <name val="Times New Roman"/>
      <family val="1"/>
    </font>
    <font>
      <sz val="8"/>
      <name val="Arial"/>
      <family val="2"/>
    </font>
    <font>
      <sz val="10"/>
      <name val="Arial Black"/>
      <family val="2"/>
    </font>
    <font>
      <b/>
      <sz val="14"/>
      <name val="Arial"/>
      <family val="2"/>
    </font>
    <font>
      <sz val="11"/>
      <name val="Calibri"/>
      <family val="2"/>
      <scheme val="minor"/>
    </font>
    <font>
      <sz val="10"/>
      <name val="Calibri"/>
      <family val="2"/>
      <scheme val="minor"/>
    </font>
    <font>
      <b/>
      <sz val="11"/>
      <name val="Calibri"/>
      <family val="2"/>
      <scheme val="minor"/>
    </font>
    <font>
      <b/>
      <sz val="12"/>
      <name val="Calibri"/>
      <family val="2"/>
      <scheme val="minor"/>
    </font>
    <font>
      <b/>
      <i/>
      <sz val="10"/>
      <name val="Calibri"/>
      <family val="2"/>
      <scheme val="minor"/>
    </font>
    <font>
      <b/>
      <sz val="10"/>
      <name val="Calibri"/>
      <family val="2"/>
      <scheme val="minor"/>
    </font>
    <font>
      <b/>
      <sz val="14"/>
      <name val="Calibri"/>
      <family val="2"/>
      <scheme val="minor"/>
    </font>
    <font>
      <b/>
      <sz val="10"/>
      <color rgb="FFFF0000"/>
      <name val="Arial"/>
      <family val="2"/>
    </font>
    <font>
      <sz val="8"/>
      <name val="Calibri"/>
      <family val="2"/>
      <scheme val="minor"/>
    </font>
    <font>
      <sz val="10"/>
      <color theme="1"/>
      <name val="Calibri"/>
      <family val="2"/>
      <scheme val="minor"/>
    </font>
    <font>
      <sz val="8"/>
      <name val="Verdana"/>
      <family val="2"/>
    </font>
    <font>
      <b/>
      <sz val="12"/>
      <name val="Verdana"/>
      <family val="2"/>
    </font>
    <font>
      <b/>
      <sz val="8"/>
      <name val="Verdana"/>
      <family val="2"/>
    </font>
    <font>
      <b/>
      <sz val="10"/>
      <name val="Verdana"/>
      <family val="2"/>
    </font>
    <font>
      <b/>
      <sz val="8"/>
      <color indexed="60"/>
      <name val="Verdana"/>
      <family val="2"/>
    </font>
    <font>
      <b/>
      <i/>
      <sz val="8"/>
      <name val="Verdana"/>
      <family val="2"/>
    </font>
    <font>
      <b/>
      <sz val="8"/>
      <color rgb="FFFF0000"/>
      <name val="Verdana"/>
      <family val="2"/>
    </font>
    <font>
      <sz val="10"/>
      <name val="Verdana"/>
      <family val="2"/>
    </font>
    <font>
      <i/>
      <sz val="8"/>
      <name val="Verdana"/>
      <family val="2"/>
    </font>
    <font>
      <b/>
      <sz val="8"/>
      <name val="Calibri"/>
      <family val="2"/>
      <scheme val="minor"/>
    </font>
    <font>
      <b/>
      <sz val="8"/>
      <color rgb="FFFF0000"/>
      <name val="Calibri"/>
      <family val="2"/>
      <scheme val="minor"/>
    </font>
    <font>
      <i/>
      <sz val="11"/>
      <color indexed="8"/>
      <name val="Arial"/>
      <family val="2"/>
    </font>
    <font>
      <b/>
      <sz val="12"/>
      <color rgb="FFFF0000"/>
      <name val="Arial"/>
      <family val="2"/>
    </font>
    <font>
      <b/>
      <i/>
      <sz val="9"/>
      <name val="Calibri"/>
      <family val="2"/>
      <scheme val="minor"/>
    </font>
    <font>
      <b/>
      <sz val="14"/>
      <color indexed="8"/>
      <name val="Calibri"/>
      <family val="2"/>
      <scheme val="minor"/>
    </font>
    <font>
      <b/>
      <sz val="10"/>
      <color theme="1"/>
      <name val="Calibri"/>
      <family val="2"/>
      <scheme val="minor"/>
    </font>
    <font>
      <sz val="9"/>
      <name val="Calibri"/>
      <family val="2"/>
      <scheme val="minor"/>
    </font>
    <font>
      <sz val="9"/>
      <color theme="1"/>
      <name val="Calibri"/>
      <family val="2"/>
      <scheme val="minor"/>
    </font>
    <font>
      <b/>
      <sz val="9"/>
      <name val="Calibri"/>
      <family val="2"/>
      <scheme val="minor"/>
    </font>
    <font>
      <sz val="10"/>
      <color indexed="8"/>
      <name val="Calibri"/>
      <family val="2"/>
      <scheme val="minor"/>
    </font>
    <font>
      <i/>
      <sz val="9"/>
      <name val="Calibri"/>
      <family val="2"/>
      <scheme val="minor"/>
    </font>
    <font>
      <i/>
      <sz val="10"/>
      <name val="Calibri"/>
      <family val="2"/>
      <scheme val="minor"/>
    </font>
    <font>
      <sz val="12"/>
      <name val="Calibri"/>
      <family val="2"/>
      <scheme val="minor"/>
    </font>
    <font>
      <b/>
      <sz val="10"/>
      <color rgb="FFFF0000"/>
      <name val="Calibri"/>
      <family val="2"/>
      <scheme val="minor"/>
    </font>
    <font>
      <sz val="11"/>
      <color theme="0"/>
      <name val="Calibri"/>
      <family val="2"/>
      <scheme val="minor"/>
    </font>
    <font>
      <sz val="14"/>
      <name val="Calibri"/>
      <family val="2"/>
      <scheme val="minor"/>
    </font>
    <font>
      <b/>
      <sz val="11"/>
      <color rgb="FFFF0000"/>
      <name val="Calibri"/>
      <family val="2"/>
      <scheme val="minor"/>
    </font>
    <font>
      <b/>
      <sz val="11"/>
      <color indexed="8"/>
      <name val="Calibri"/>
      <family val="2"/>
      <scheme val="minor"/>
    </font>
    <font>
      <sz val="11"/>
      <color indexed="8"/>
      <name val="Calibri"/>
      <family val="2"/>
      <scheme val="minor"/>
    </font>
    <font>
      <sz val="9"/>
      <color indexed="8"/>
      <name val="Calibri"/>
      <family val="2"/>
      <scheme val="minor"/>
    </font>
    <font>
      <b/>
      <sz val="9"/>
      <color indexed="8"/>
      <name val="Calibri"/>
      <family val="2"/>
      <scheme val="minor"/>
    </font>
    <font>
      <b/>
      <i/>
      <sz val="11"/>
      <color indexed="8"/>
      <name val="Calibri"/>
      <family val="2"/>
      <scheme val="minor"/>
    </font>
    <font>
      <b/>
      <sz val="8"/>
      <color indexed="8"/>
      <name val="Calibri"/>
      <family val="2"/>
      <scheme val="minor"/>
    </font>
    <font>
      <i/>
      <sz val="8"/>
      <color indexed="8"/>
      <name val="Calibri"/>
      <family val="2"/>
      <scheme val="minor"/>
    </font>
    <font>
      <i/>
      <sz val="8"/>
      <name val="Calibri"/>
      <family val="2"/>
      <scheme val="minor"/>
    </font>
    <font>
      <sz val="9"/>
      <color indexed="81"/>
      <name val="Tahoma"/>
      <family val="2"/>
    </font>
    <font>
      <b/>
      <sz val="9"/>
      <color indexed="81"/>
      <name val="Tahoma"/>
      <family val="2"/>
    </font>
    <font>
      <b/>
      <sz val="9"/>
      <color rgb="FFFF0000"/>
      <name val="Calibri"/>
      <family val="2"/>
      <scheme val="minor"/>
    </font>
    <font>
      <b/>
      <sz val="9"/>
      <color indexed="10"/>
      <name val="Calibri"/>
      <family val="2"/>
      <scheme val="minor"/>
    </font>
    <font>
      <i/>
      <sz val="9"/>
      <color indexed="8"/>
      <name val="Calibri"/>
      <family val="2"/>
      <scheme val="minor"/>
    </font>
    <font>
      <b/>
      <i/>
      <sz val="11"/>
      <name val="Calibri"/>
      <family val="2"/>
      <scheme val="minor"/>
    </font>
    <font>
      <b/>
      <u/>
      <sz val="10"/>
      <name val="Calibri"/>
      <family val="2"/>
      <scheme val="minor"/>
    </font>
    <font>
      <i/>
      <sz val="11"/>
      <color indexed="8"/>
      <name val="Calibri"/>
      <family val="2"/>
      <scheme val="minor"/>
    </font>
    <font>
      <b/>
      <sz val="10"/>
      <color indexed="8"/>
      <name val="Calibri"/>
      <family val="2"/>
      <scheme val="minor"/>
    </font>
    <font>
      <b/>
      <sz val="11"/>
      <color theme="1"/>
      <name val="Calibri"/>
      <family val="2"/>
    </font>
    <font>
      <sz val="11"/>
      <color rgb="FF000000"/>
      <name val="Calibri"/>
      <family val="2"/>
    </font>
    <font>
      <b/>
      <sz val="10"/>
      <name val="Calibri"/>
      <family val="2"/>
    </font>
    <font>
      <b/>
      <sz val="16"/>
      <color theme="1"/>
      <name val="Calibri"/>
      <family val="2"/>
      <scheme val="minor"/>
    </font>
    <font>
      <b/>
      <sz val="11"/>
      <color rgb="FF0070C0"/>
      <name val="Calibri"/>
      <family val="2"/>
      <scheme val="minor"/>
    </font>
    <font>
      <sz val="14"/>
      <color indexed="8"/>
      <name val="Calibri"/>
      <family val="2"/>
      <scheme val="minor"/>
    </font>
    <font>
      <sz val="14"/>
      <color theme="1"/>
      <name val="Calibri"/>
      <family val="2"/>
      <scheme val="minor"/>
    </font>
    <font>
      <i/>
      <sz val="10"/>
      <name val="Lucida Console"/>
      <family val="3"/>
    </font>
    <font>
      <sz val="10"/>
      <color theme="1"/>
      <name val="Lucida Console"/>
      <family val="3"/>
    </font>
    <font>
      <b/>
      <sz val="9"/>
      <color theme="1"/>
      <name val="Calibri"/>
      <family val="2"/>
      <scheme val="minor"/>
    </font>
    <font>
      <b/>
      <i/>
      <sz val="11"/>
      <color theme="1"/>
      <name val="Calibri"/>
      <family val="2"/>
      <scheme val="minor"/>
    </font>
    <font>
      <sz val="9"/>
      <color rgb="FF000000"/>
      <name val="Arial"/>
      <family val="2"/>
    </font>
    <font>
      <sz val="11"/>
      <color rgb="FF000000"/>
      <name val="Calibri"/>
      <family val="2"/>
      <scheme val="minor"/>
    </font>
    <font>
      <vertAlign val="superscript"/>
      <sz val="8"/>
      <name val="Verdana"/>
      <family val="2"/>
    </font>
    <font>
      <sz val="8"/>
      <color theme="1"/>
      <name val="Arial"/>
      <family val="2"/>
    </font>
    <font>
      <sz val="11"/>
      <color rgb="FF9C6500"/>
      <name val="Calibri"/>
      <family val="2"/>
      <scheme val="minor"/>
    </font>
    <font>
      <b/>
      <sz val="11"/>
      <color rgb="FF9C6500"/>
      <name val="Calibri"/>
      <family val="2"/>
      <scheme val="minor"/>
    </font>
  </fonts>
  <fills count="34">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99"/>
        <bgColor indexed="64"/>
      </patternFill>
    </fill>
    <fill>
      <patternFill patternType="solid">
        <fgColor theme="8" tint="0.79998168889431442"/>
        <bgColor indexed="9"/>
      </patternFill>
    </fill>
    <fill>
      <patternFill patternType="mediumGray">
        <fgColor theme="1"/>
        <bgColor theme="0" tint="-0.499984740745262"/>
      </patternFill>
    </fill>
    <fill>
      <patternFill patternType="solid">
        <fgColor rgb="FFFFFFCC"/>
        <bgColor indexed="9"/>
      </patternFill>
    </fill>
    <fill>
      <patternFill patternType="solid">
        <fgColor theme="9" tint="0.59999389629810485"/>
        <bgColor indexed="64"/>
      </patternFill>
    </fill>
    <fill>
      <patternFill patternType="solid">
        <fgColor theme="0"/>
        <bgColor indexed="9"/>
      </patternFill>
    </fill>
    <fill>
      <patternFill patternType="solid">
        <fgColor rgb="FFC00000"/>
        <bgColor indexed="64"/>
      </patternFill>
    </fill>
    <fill>
      <patternFill patternType="solid">
        <fgColor theme="8" tint="0.79998168889431442"/>
        <bgColor indexed="64"/>
      </patternFill>
    </fill>
    <fill>
      <patternFill patternType="solid">
        <fgColor rgb="FFFFFF99"/>
        <bgColor indexed="9"/>
      </patternFill>
    </fill>
    <fill>
      <patternFill patternType="darkTrellis">
        <bgColor auto="1"/>
      </patternFill>
    </fill>
    <fill>
      <patternFill patternType="darkTrellis">
        <fgColor auto="1"/>
        <bgColor auto="1"/>
      </patternFill>
    </fill>
    <fill>
      <patternFill patternType="solid">
        <fgColor theme="0" tint="-0.14999847407452621"/>
        <bgColor indexed="64"/>
      </patternFill>
    </fill>
    <fill>
      <patternFill patternType="lightUp">
        <bgColor rgb="FFFFFFFF"/>
      </patternFill>
    </fill>
    <fill>
      <patternFill patternType="solid">
        <fgColor theme="8" tint="0.59999389629810485"/>
        <bgColor indexed="64"/>
      </patternFill>
    </fill>
    <fill>
      <patternFill patternType="solid">
        <fgColor theme="5" tint="0.79998168889431442"/>
        <bgColor indexed="64"/>
      </patternFill>
    </fill>
    <fill>
      <patternFill patternType="lightTrellis">
        <bgColor theme="0" tint="-0.24994659260841701"/>
      </patternFill>
    </fill>
    <fill>
      <patternFill patternType="solid">
        <fgColor theme="0" tint="-0.499984740745262"/>
        <bgColor indexed="64"/>
      </patternFill>
    </fill>
    <fill>
      <patternFill patternType="darkGrid">
        <bgColor theme="0"/>
      </patternFill>
    </fill>
    <fill>
      <patternFill patternType="solid">
        <fgColor rgb="FFFF000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7030A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EB9C"/>
      </patternFill>
    </fill>
  </fills>
  <borders count="558">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double">
        <color indexed="64"/>
      </left>
      <right/>
      <top style="double">
        <color indexed="64"/>
      </top>
      <bottom style="double">
        <color indexed="64"/>
      </bottom>
      <diagonal/>
    </border>
    <border>
      <left/>
      <right style="medium">
        <color indexed="64"/>
      </right>
      <top/>
      <bottom style="thin">
        <color indexed="64"/>
      </bottom>
      <diagonal/>
    </border>
    <border>
      <left style="medium">
        <color theme="3" tint="-0.24994659260841701"/>
      </left>
      <right/>
      <top style="medium">
        <color theme="3" tint="-0.24994659260841701"/>
      </top>
      <bottom/>
      <diagonal/>
    </border>
    <border>
      <left/>
      <right/>
      <top style="medium">
        <color theme="3" tint="-0.24994659260841701"/>
      </top>
      <bottom/>
      <diagonal/>
    </border>
    <border>
      <left/>
      <right style="medium">
        <color theme="3" tint="-0.24994659260841701"/>
      </right>
      <top style="medium">
        <color theme="3" tint="-0.24994659260841701"/>
      </top>
      <bottom/>
      <diagonal/>
    </border>
    <border>
      <left style="medium">
        <color theme="3" tint="-0.24994659260841701"/>
      </left>
      <right/>
      <top/>
      <bottom/>
      <diagonal/>
    </border>
    <border>
      <left/>
      <right style="medium">
        <color theme="3" tint="-0.24994659260841701"/>
      </right>
      <top/>
      <bottom/>
      <diagonal/>
    </border>
    <border>
      <left style="medium">
        <color theme="3" tint="-0.24994659260841701"/>
      </left>
      <right/>
      <top/>
      <bottom style="medium">
        <color theme="3" tint="-0.24994659260841701"/>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style="medium">
        <color indexed="64"/>
      </left>
      <right style="thin">
        <color theme="0" tint="-0.14996795556505021"/>
      </right>
      <top style="thin">
        <color theme="0" tint="-0.14996795556505021"/>
      </top>
      <bottom style="thin">
        <color theme="0" tint="-0.1499679555650502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medium">
        <color indexed="64"/>
      </right>
      <top style="thin">
        <color indexed="64"/>
      </top>
      <bottom style="thin">
        <color indexed="64"/>
      </bottom>
      <diagonal/>
    </border>
    <border>
      <left style="thin">
        <color theme="0" tint="-0.14996795556505021"/>
      </left>
      <right style="medium">
        <color indexed="64"/>
      </right>
      <top style="thin">
        <color indexed="64"/>
      </top>
      <bottom style="medium">
        <color indexed="64"/>
      </bottom>
      <diagonal/>
    </border>
    <border>
      <left/>
      <right/>
      <top style="medium">
        <color auto="1"/>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theme="0" tint="-0.24994659260841701"/>
      </left>
      <right/>
      <top/>
      <bottom style="thin">
        <color indexed="64"/>
      </bottom>
      <diagonal/>
    </border>
    <border>
      <left/>
      <right/>
      <top/>
      <bottom style="medium">
        <color theme="5" tint="-0.499984740745262"/>
      </bottom>
      <diagonal/>
    </border>
    <border>
      <left style="thin">
        <color indexed="64"/>
      </left>
      <right style="medium">
        <color indexed="64"/>
      </right>
      <top style="thin">
        <color indexed="64"/>
      </top>
      <bottom style="thin">
        <color indexed="64"/>
      </bottom>
      <diagonal/>
    </border>
    <border>
      <left style="medium">
        <color indexed="64"/>
      </left>
      <right/>
      <top/>
      <bottom style="thin">
        <color theme="0" tint="-0.24994659260841701"/>
      </bottom>
      <diagonal/>
    </border>
    <border>
      <left/>
      <right/>
      <top/>
      <bottom style="thin">
        <color theme="0" tint="-0.24994659260841701"/>
      </bottom>
      <diagonal/>
    </border>
    <border>
      <left/>
      <right style="medium">
        <color indexed="64"/>
      </right>
      <top style="thin">
        <color theme="0" tint="-0.24994659260841701"/>
      </top>
      <bottom/>
      <diagonal/>
    </border>
    <border>
      <left/>
      <right style="medium">
        <color indexed="64"/>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theme="0" tint="-0.24994659260841701"/>
      </right>
      <top style="thin">
        <color indexed="64"/>
      </top>
      <bottom style="medium">
        <color indexed="64"/>
      </bottom>
      <diagonal/>
    </border>
    <border>
      <left style="thin">
        <color theme="0" tint="-0.14996795556505021"/>
      </left>
      <right/>
      <top style="thin">
        <color theme="0" tint="-0.14993743705557422"/>
      </top>
      <bottom style="medium">
        <color indexed="64"/>
      </bottom>
      <diagonal/>
    </border>
    <border>
      <left style="medium">
        <color indexed="64"/>
      </left>
      <right/>
      <top style="thin">
        <color indexed="64"/>
      </top>
      <bottom style="medium">
        <color indexed="64"/>
      </bottom>
      <diagonal/>
    </border>
    <border>
      <left style="double">
        <color indexed="64"/>
      </left>
      <right/>
      <top/>
      <bottom style="medium">
        <color indexed="64"/>
      </bottom>
      <diagonal/>
    </border>
    <border>
      <left style="thin">
        <color indexed="64"/>
      </left>
      <right/>
      <top style="thin">
        <color theme="0" tint="-0.24994659260841701"/>
      </top>
      <bottom/>
      <diagonal/>
    </border>
    <border>
      <left style="thin">
        <color indexed="64"/>
      </left>
      <right/>
      <top style="thin">
        <color theme="0" tint="-0.24994659260841701"/>
      </top>
      <bottom style="thin">
        <color theme="0" tint="-0.24994659260841701"/>
      </bottom>
      <diagonal/>
    </border>
    <border>
      <left/>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thin">
        <color theme="0" tint="-0.24994659260841701"/>
      </left>
      <right/>
      <top style="thin">
        <color theme="0" tint="-0.24994659260841701"/>
      </top>
      <bottom style="medium">
        <color indexed="64"/>
      </bottom>
      <diagonal/>
    </border>
    <border>
      <left style="thin">
        <color theme="0" tint="-0.14996795556505021"/>
      </left>
      <right/>
      <top style="thin">
        <color indexed="64"/>
      </top>
      <bottom style="medium">
        <color indexed="64"/>
      </bottom>
      <diagonal/>
    </border>
    <border>
      <left style="thin">
        <color indexed="64"/>
      </left>
      <right/>
      <top style="thin">
        <color theme="0" tint="-0.24994659260841701"/>
      </top>
      <bottom style="thin">
        <color indexed="64"/>
      </bottom>
      <diagonal/>
    </border>
    <border>
      <left style="thin">
        <color indexed="64"/>
      </left>
      <right style="medium">
        <color auto="1"/>
      </right>
      <top style="thin">
        <color indexed="64"/>
      </top>
      <bottom/>
      <diagonal/>
    </border>
    <border>
      <left style="thin">
        <color indexed="64"/>
      </left>
      <right style="medium">
        <color indexed="64"/>
      </right>
      <top/>
      <bottom/>
      <diagonal/>
    </border>
    <border>
      <left style="double">
        <color indexed="64"/>
      </left>
      <right style="double">
        <color indexed="64"/>
      </right>
      <top style="double">
        <color indexed="64"/>
      </top>
      <bottom style="double">
        <color indexed="64"/>
      </bottom>
      <diagonal/>
    </border>
    <border>
      <left style="thin">
        <color theme="0" tint="-0.24994659260841701"/>
      </left>
      <right style="medium">
        <color auto="1"/>
      </right>
      <top style="thin">
        <color indexed="64"/>
      </top>
      <bottom style="medium">
        <color auto="1"/>
      </bottom>
      <diagonal/>
    </border>
    <border>
      <left style="thin">
        <color theme="0" tint="-0.14996795556505021"/>
      </left>
      <right style="medium">
        <color auto="1"/>
      </right>
      <top/>
      <bottom style="medium">
        <color indexed="64"/>
      </bottom>
      <diagonal/>
    </border>
    <border>
      <left style="thin">
        <color theme="0" tint="-0.24994659260841701"/>
      </left>
      <right style="thin">
        <color theme="0" tint="-0.24994659260841701"/>
      </right>
      <top style="medium">
        <color auto="1"/>
      </top>
      <bottom style="medium">
        <color indexed="64"/>
      </bottom>
      <diagonal/>
    </border>
    <border>
      <left/>
      <right style="medium">
        <color indexed="64"/>
      </right>
      <top style="thin">
        <color theme="0" tint="-0.24994659260841701"/>
      </top>
      <bottom style="thin">
        <color indexed="64"/>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
      <left style="medium">
        <color theme="3" tint="-0.499984740745262"/>
      </left>
      <right/>
      <top style="medium">
        <color theme="3" tint="-0.499984740745262"/>
      </top>
      <bottom/>
      <diagonal/>
    </border>
    <border>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medium">
        <color indexed="64"/>
      </left>
      <right style="thin">
        <color theme="0" tint="-0.24994659260841701"/>
      </right>
      <top style="thin">
        <color indexed="64"/>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medium">
        <color indexed="64"/>
      </right>
      <top/>
      <bottom style="medium">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thin">
        <color theme="0" tint="-0.24994659260841701"/>
      </right>
      <top style="medium">
        <color indexed="64"/>
      </top>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theme="0" tint="-0.24994659260841701"/>
      </right>
      <top style="thin">
        <color auto="1"/>
      </top>
      <bottom style="medium">
        <color indexed="64"/>
      </bottom>
      <diagonal/>
    </border>
    <border>
      <left style="thin">
        <color theme="0" tint="-0.24994659260841701"/>
      </left>
      <right/>
      <top style="thin">
        <color auto="1"/>
      </top>
      <bottom style="medium">
        <color indexed="64"/>
      </bottom>
      <diagonal/>
    </border>
    <border>
      <left style="medium">
        <color indexed="64"/>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double">
        <color auto="1"/>
      </left>
      <right/>
      <top/>
      <bottom/>
      <diagonal/>
    </border>
    <border>
      <left style="medium">
        <color indexed="64"/>
      </left>
      <right/>
      <top style="thin">
        <color indexed="64"/>
      </top>
      <bottom style="thin">
        <color indexed="64"/>
      </bottom>
      <diagonal/>
    </border>
    <border>
      <left/>
      <right style="medium">
        <color theme="3" tint="-0.24994659260841701"/>
      </right>
      <top style="medium">
        <color theme="3" tint="-0.499984740745262"/>
      </top>
      <bottom/>
      <diagonal/>
    </border>
    <border>
      <left style="thin">
        <color indexed="64"/>
      </left>
      <right style="medium">
        <color indexed="64"/>
      </right>
      <top style="thin">
        <color auto="1"/>
      </top>
      <bottom style="medium">
        <color indexed="64"/>
      </bottom>
      <diagonal/>
    </border>
    <border>
      <left style="thin">
        <color indexed="64"/>
      </left>
      <right style="thin">
        <color theme="0" tint="-0.24994659260841701"/>
      </right>
      <top style="medium">
        <color indexed="64"/>
      </top>
      <bottom style="medium">
        <color indexed="64"/>
      </bottom>
      <diagonal/>
    </border>
    <border>
      <left style="thin">
        <color indexed="64"/>
      </left>
      <right style="thin">
        <color theme="0" tint="-0.24994659260841701"/>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theme="3" tint="-0.24994659260841701"/>
      </left>
      <right style="medium">
        <color indexed="64"/>
      </right>
      <top/>
      <bottom/>
      <diagonal/>
    </border>
    <border>
      <left style="medium">
        <color indexed="64"/>
      </left>
      <right style="medium">
        <color theme="3" tint="-0.24994659260841701"/>
      </right>
      <top/>
      <bottom/>
      <diagonal/>
    </border>
    <border>
      <left style="medium">
        <color indexed="64"/>
      </left>
      <right style="thin">
        <color theme="0" tint="-0.24994659260841701"/>
      </right>
      <top/>
      <bottom style="thin">
        <color indexed="64"/>
      </bottom>
      <diagonal/>
    </border>
    <border>
      <left style="thin">
        <color indexed="64"/>
      </left>
      <right style="medium">
        <color indexed="64"/>
      </right>
      <top/>
      <bottom style="thin">
        <color theme="0" tint="-0.24994659260841701"/>
      </bottom>
      <diagonal/>
    </border>
    <border>
      <left style="thick">
        <color indexed="64"/>
      </left>
      <right/>
      <top style="thin">
        <color theme="0" tint="-0.24994659260841701"/>
      </top>
      <bottom style="thin">
        <color theme="0" tint="-0.24994659260841701"/>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theme="0" tint="-0.24994659260841701"/>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theme="0" tint="-0.24994659260841701"/>
      </bottom>
      <diagonal/>
    </border>
    <border>
      <left style="medium">
        <color indexed="64"/>
      </left>
      <right/>
      <top style="medium">
        <color indexed="64"/>
      </top>
      <bottom style="thin">
        <color indexed="64"/>
      </bottom>
      <diagonal/>
    </border>
    <border>
      <left style="thin">
        <color theme="0" tint="-0.24994659260841701"/>
      </left>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style="medium">
        <color indexed="64"/>
      </right>
      <top style="medium">
        <color indexed="64"/>
      </top>
      <bottom/>
      <diagonal/>
    </border>
    <border>
      <left/>
      <right/>
      <top style="medium">
        <color auto="1"/>
      </top>
      <bottom style="medium">
        <color theme="3" tint="-0.499984740745262"/>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theme="0" tint="-0.24994659260841701"/>
      </bottom>
      <diagonal/>
    </border>
    <border>
      <left style="thin">
        <color indexed="64"/>
      </left>
      <right style="thin">
        <color indexed="64"/>
      </right>
      <top style="medium">
        <color indexed="64"/>
      </top>
      <bottom/>
      <diagonal/>
    </border>
    <border>
      <left style="thin">
        <color theme="0" tint="-0.14996795556505021"/>
      </left>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style="thin">
        <color theme="0" tint="-0.24994659260841701"/>
      </right>
      <top style="medium">
        <color auto="1"/>
      </top>
      <bottom style="medium">
        <color indexed="64"/>
      </bottom>
      <diagonal/>
    </border>
    <border>
      <left style="medium">
        <color indexed="64"/>
      </left>
      <right style="thin">
        <color theme="0" tint="-0.24994659260841701"/>
      </right>
      <top style="medium">
        <color indexed="64"/>
      </top>
      <bottom style="medium">
        <color indexed="64"/>
      </bottom>
      <diagonal/>
    </border>
    <border>
      <left style="medium">
        <color auto="1"/>
      </left>
      <right/>
      <top style="medium">
        <color auto="1"/>
      </top>
      <bottom style="medium">
        <color auto="1"/>
      </bottom>
      <diagonal/>
    </border>
    <border>
      <left style="thin">
        <color theme="0" tint="-0.24994659260841701"/>
      </left>
      <right style="thin">
        <color theme="0" tint="-0.24994659260841701"/>
      </right>
      <top style="medium">
        <color indexed="64"/>
      </top>
      <bottom/>
      <diagonal/>
    </border>
    <border>
      <left style="thin">
        <color theme="0" tint="-0.24994659260841701"/>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theme="0" tint="-0.24994659260841701"/>
      </right>
      <top style="medium">
        <color indexed="64"/>
      </top>
      <bottom/>
      <diagonal/>
    </border>
    <border>
      <left style="medium">
        <color indexed="18"/>
      </left>
      <right/>
      <top/>
      <bottom/>
      <diagonal/>
    </border>
    <border>
      <left style="medium">
        <color indexed="18"/>
      </left>
      <right/>
      <top/>
      <bottom style="medium">
        <color indexed="18"/>
      </bottom>
      <diagonal/>
    </border>
    <border>
      <left/>
      <right style="medium">
        <color indexed="18"/>
      </right>
      <top/>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bottom style="medium">
        <color indexed="18"/>
      </bottom>
      <diagonal/>
    </border>
    <border>
      <left/>
      <right style="medium">
        <color indexed="18"/>
      </right>
      <top/>
      <bottom style="medium">
        <color indexed="18"/>
      </bottom>
      <diagonal/>
    </border>
    <border>
      <left/>
      <right style="thin">
        <color indexed="64"/>
      </right>
      <top style="medium">
        <color indexed="64"/>
      </top>
      <bottom style="medium">
        <color indexed="64"/>
      </bottom>
      <diagonal/>
    </border>
    <border>
      <left/>
      <right/>
      <top/>
      <bottom style="double">
        <color indexed="64"/>
      </bottom>
      <diagonal/>
    </border>
    <border>
      <left style="medium">
        <color indexed="64"/>
      </left>
      <right style="thin">
        <color indexed="22"/>
      </right>
      <top/>
      <bottom style="medium">
        <color indexed="64"/>
      </bottom>
      <diagonal/>
    </border>
    <border>
      <left style="thin">
        <color indexed="22"/>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hair">
        <color indexed="64"/>
      </left>
      <right style="hair">
        <color indexed="64"/>
      </right>
      <top style="hair">
        <color indexed="64"/>
      </top>
      <bottom/>
      <diagonal/>
    </border>
    <border>
      <left/>
      <right/>
      <top/>
      <bottom style="hair">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medium">
        <color indexed="64"/>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medium">
        <color indexed="64"/>
      </right>
      <top/>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right style="medium">
        <color indexed="64"/>
      </right>
      <top/>
      <bottom style="thin">
        <color theme="0" tint="-0.14996795556505021"/>
      </bottom>
      <diagonal/>
    </border>
    <border>
      <left/>
      <right/>
      <top style="medium">
        <color auto="1"/>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style="thin">
        <color indexed="22"/>
      </left>
      <right style="medium">
        <color indexed="64"/>
      </right>
      <top style="double">
        <color indexed="64"/>
      </top>
      <bottom style="medium">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right style="medium">
        <color indexed="64"/>
      </right>
      <top/>
      <bottom style="double">
        <color indexed="64"/>
      </bottom>
      <diagonal/>
    </border>
    <border>
      <left style="medium">
        <color indexed="64"/>
      </left>
      <right style="medium">
        <color auto="1"/>
      </right>
      <top style="medium">
        <color indexed="64"/>
      </top>
      <bottom style="double">
        <color indexed="64"/>
      </bottom>
      <diagonal/>
    </border>
    <border>
      <left style="medium">
        <color indexed="64"/>
      </left>
      <right style="medium">
        <color indexed="64"/>
      </right>
      <top style="hair">
        <color theme="0" tint="-0.14993743705557422"/>
      </top>
      <bottom style="medium">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medium">
        <color indexed="18"/>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theme="0" tint="-0.14996795556505021"/>
      </left>
      <right style="double">
        <color indexed="64"/>
      </right>
      <top style="double">
        <color indexed="64"/>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theme="0" tint="-0.14996795556505021"/>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theme="0" tint="-0.14996795556505021"/>
      </right>
      <top style="double">
        <color indexed="64"/>
      </top>
      <bottom style="double">
        <color indexed="64"/>
      </bottom>
      <diagonal/>
    </border>
    <border>
      <left style="medium">
        <color indexed="64"/>
      </left>
      <right style="double">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theme="0" tint="-0.24994659260841701"/>
      </bottom>
      <diagonal/>
    </border>
    <border>
      <left/>
      <right style="hair">
        <color indexed="64"/>
      </right>
      <top style="thin">
        <color indexed="64"/>
      </top>
      <bottom style="thin">
        <color theme="0" tint="-0.24994659260841701"/>
      </bottom>
      <diagonal/>
    </border>
    <border>
      <left/>
      <right style="hair">
        <color indexed="64"/>
      </right>
      <top style="thin">
        <color theme="0" tint="-0.24994659260841701"/>
      </top>
      <bottom style="thin">
        <color theme="0" tint="-0.24994659260841701"/>
      </bottom>
      <diagonal/>
    </border>
    <border>
      <left/>
      <right style="hair">
        <color indexed="64"/>
      </right>
      <top style="thin">
        <color theme="0" tint="-0.24994659260841701"/>
      </top>
      <bottom/>
      <diagonal/>
    </border>
    <border>
      <left style="medium">
        <color indexed="64"/>
      </left>
      <right/>
      <top style="medium">
        <color indexed="64"/>
      </top>
      <bottom style="thin">
        <color theme="3" tint="0.39994506668294322"/>
      </bottom>
      <diagonal/>
    </border>
    <border>
      <left style="thin">
        <color theme="0" tint="-0.14996795556505021"/>
      </left>
      <right/>
      <top style="medium">
        <color indexed="64"/>
      </top>
      <bottom style="thin">
        <color theme="3" tint="0.39994506668294322"/>
      </bottom>
      <diagonal/>
    </border>
    <border>
      <left style="thin">
        <color theme="0" tint="-0.14993743705557422"/>
      </left>
      <right/>
      <top style="medium">
        <color indexed="64"/>
      </top>
      <bottom style="thin">
        <color theme="3" tint="0.39994506668294322"/>
      </bottom>
      <diagonal/>
    </border>
    <border>
      <left/>
      <right/>
      <top style="medium">
        <color indexed="64"/>
      </top>
      <bottom style="thin">
        <color theme="3" tint="0.39994506668294322"/>
      </bottom>
      <diagonal/>
    </border>
    <border>
      <left/>
      <right style="medium">
        <color indexed="64"/>
      </right>
      <top style="medium">
        <color indexed="64"/>
      </top>
      <bottom style="thin">
        <color theme="3" tint="0.39994506668294322"/>
      </bottom>
      <diagonal/>
    </border>
    <border>
      <left style="medium">
        <color indexed="64"/>
      </left>
      <right/>
      <top style="thin">
        <color theme="3" tint="0.39994506668294322"/>
      </top>
      <bottom style="thin">
        <color theme="3" tint="0.39994506668294322"/>
      </bottom>
      <diagonal/>
    </border>
    <border>
      <left style="thin">
        <color theme="0" tint="-0.14996795556505021"/>
      </left>
      <right/>
      <top style="thin">
        <color theme="3" tint="0.39994506668294322"/>
      </top>
      <bottom style="thin">
        <color theme="3" tint="0.39994506668294322"/>
      </bottom>
      <diagonal/>
    </border>
    <border>
      <left style="thin">
        <color theme="0" tint="-0.14993743705557422"/>
      </left>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right style="medium">
        <color indexed="64"/>
      </right>
      <top style="thin">
        <color theme="3" tint="0.39994506668294322"/>
      </top>
      <bottom style="thin">
        <color theme="3" tint="0.39994506668294322"/>
      </bottom>
      <diagonal/>
    </border>
    <border>
      <left style="medium">
        <color indexed="64"/>
      </left>
      <right/>
      <top style="thin">
        <color theme="3" tint="0.39994506668294322"/>
      </top>
      <bottom/>
      <diagonal/>
    </border>
    <border>
      <left style="thin">
        <color theme="0" tint="-0.14996795556505021"/>
      </left>
      <right/>
      <top style="thin">
        <color theme="3" tint="0.39994506668294322"/>
      </top>
      <bottom/>
      <diagonal/>
    </border>
    <border>
      <left/>
      <right/>
      <top style="thin">
        <color theme="3" tint="0.39994506668294322"/>
      </top>
      <bottom/>
      <diagonal/>
    </border>
    <border>
      <left style="medium">
        <color indexed="64"/>
      </left>
      <right style="medium">
        <color indexed="64"/>
      </right>
      <top style="thin">
        <color theme="3" tint="0.39994506668294322"/>
      </top>
      <bottom style="thin">
        <color theme="3" tint="0.39994506668294322"/>
      </bottom>
      <diagonal/>
    </border>
    <border>
      <left style="thin">
        <color theme="0" tint="-0.14996795556505021"/>
      </left>
      <right/>
      <top/>
      <bottom style="medium">
        <color indexed="64"/>
      </bottom>
      <diagonal/>
    </border>
    <border>
      <left style="thin">
        <color theme="0" tint="-0.14993743705557422"/>
      </left>
      <right/>
      <top/>
      <bottom style="medium">
        <color indexed="64"/>
      </bottom>
      <diagonal/>
    </border>
    <border>
      <left style="medium">
        <color indexed="64"/>
      </left>
      <right style="medium">
        <color indexed="64"/>
      </right>
      <top style="medium">
        <color indexed="64"/>
      </top>
      <bottom style="thin">
        <color theme="3" tint="0.39994506668294322"/>
      </bottom>
      <diagonal/>
    </border>
    <border>
      <left style="thin">
        <color theme="0" tint="-0.14993743705557422"/>
      </left>
      <right style="thin">
        <color theme="0" tint="-0.14993743705557422"/>
      </right>
      <top/>
      <bottom style="medium">
        <color indexed="64"/>
      </bottom>
      <diagonal/>
    </border>
    <border>
      <left style="thin">
        <color theme="0" tint="-0.14990691854609822"/>
      </left>
      <right style="thin">
        <color theme="0" tint="-0.14993743705557422"/>
      </right>
      <top/>
      <bottom style="medium">
        <color indexed="64"/>
      </bottom>
      <diagonal/>
    </border>
    <border>
      <left style="thin">
        <color theme="0" tint="-0.14993743705557422"/>
      </left>
      <right style="medium">
        <color indexed="64"/>
      </right>
      <top/>
      <bottom style="medium">
        <color indexed="64"/>
      </bottom>
      <diagonal/>
    </border>
    <border>
      <left style="thin">
        <color theme="0" tint="-0.14993743705557422"/>
      </left>
      <right style="thin">
        <color theme="0" tint="-0.14993743705557422"/>
      </right>
      <top style="medium">
        <color indexed="64"/>
      </top>
      <bottom style="thin">
        <color theme="3" tint="0.39994506668294322"/>
      </bottom>
      <diagonal/>
    </border>
    <border>
      <left style="thin">
        <color theme="0" tint="-0.14993743705557422"/>
      </left>
      <right style="thin">
        <color theme="0" tint="-0.14990691854609822"/>
      </right>
      <top style="medium">
        <color indexed="64"/>
      </top>
      <bottom style="thin">
        <color theme="3" tint="0.39994506668294322"/>
      </bottom>
      <diagonal/>
    </border>
    <border>
      <left style="thin">
        <color theme="0" tint="-0.14993743705557422"/>
      </left>
      <right style="thin">
        <color theme="0" tint="-0.14993743705557422"/>
      </right>
      <top style="thin">
        <color theme="3" tint="0.39994506668294322"/>
      </top>
      <bottom style="thin">
        <color theme="3" tint="0.39994506668294322"/>
      </bottom>
      <diagonal/>
    </border>
    <border>
      <left style="thin">
        <color theme="0" tint="-0.14993743705557422"/>
      </left>
      <right style="thin">
        <color theme="0" tint="-0.14990691854609822"/>
      </right>
      <top style="thin">
        <color theme="3" tint="0.39994506668294322"/>
      </top>
      <bottom style="thin">
        <color theme="3" tint="0.39994506668294322"/>
      </bottom>
      <diagonal/>
    </border>
    <border>
      <left style="thin">
        <color theme="0" tint="-0.14990691854609822"/>
      </left>
      <right style="thin">
        <color theme="0" tint="-0.14990691854609822"/>
      </right>
      <top style="thin">
        <color theme="3" tint="0.39994506668294322"/>
      </top>
      <bottom style="thin">
        <color theme="3" tint="0.39994506668294322"/>
      </bottom>
      <diagonal/>
    </border>
    <border>
      <left style="thin">
        <color theme="0" tint="-0.14990691854609822"/>
      </left>
      <right style="thin">
        <color theme="0" tint="-0.14993743705557422"/>
      </right>
      <top style="thin">
        <color theme="3" tint="0.39994506668294322"/>
      </top>
      <bottom style="thin">
        <color theme="3" tint="0.39994506668294322"/>
      </bottom>
      <diagonal/>
    </border>
    <border>
      <left style="thin">
        <color theme="0" tint="-0.14993743705557422"/>
      </left>
      <right style="medium">
        <color indexed="64"/>
      </right>
      <top style="thin">
        <color theme="3" tint="0.39994506668294322"/>
      </top>
      <bottom style="thin">
        <color theme="3" tint="0.39994506668294322"/>
      </bottom>
      <diagonal/>
    </border>
    <border>
      <left style="thin">
        <color theme="0" tint="-0.24994659260841701"/>
      </left>
      <right/>
      <top/>
      <bottom style="medium">
        <color indexed="64"/>
      </bottom>
      <diagonal/>
    </border>
    <border>
      <left style="thin">
        <color theme="0" tint="-0.14990691854609822"/>
      </left>
      <right style="thin">
        <color theme="0" tint="-0.24994659260841701"/>
      </right>
      <top/>
      <bottom style="medium">
        <color indexed="64"/>
      </bottom>
      <diagonal/>
    </border>
    <border>
      <left style="thin">
        <color theme="0" tint="-0.24994659260841701"/>
      </left>
      <right/>
      <top style="medium">
        <color indexed="64"/>
      </top>
      <bottom style="thin">
        <color theme="3" tint="0.39994506668294322"/>
      </bottom>
      <diagonal/>
    </border>
    <border>
      <left style="thin">
        <color theme="0" tint="-0.14990691854609822"/>
      </left>
      <right style="thin">
        <color theme="0" tint="-0.24994659260841701"/>
      </right>
      <top style="medium">
        <color indexed="64"/>
      </top>
      <bottom style="thin">
        <color theme="3" tint="0.39994506668294322"/>
      </bottom>
      <diagonal/>
    </border>
    <border>
      <left style="thin">
        <color theme="0" tint="-0.24994659260841701"/>
      </left>
      <right style="medium">
        <color indexed="64"/>
      </right>
      <top style="medium">
        <color indexed="64"/>
      </top>
      <bottom style="thin">
        <color theme="3" tint="0.39994506668294322"/>
      </bottom>
      <diagonal/>
    </border>
    <border>
      <left style="thin">
        <color theme="0" tint="-0.24994659260841701"/>
      </left>
      <right/>
      <top style="thin">
        <color theme="3" tint="0.39994506668294322"/>
      </top>
      <bottom style="thin">
        <color theme="3" tint="0.39994506668294322"/>
      </bottom>
      <diagonal/>
    </border>
    <border>
      <left style="thin">
        <color theme="0" tint="-0.14990691854609822"/>
      </left>
      <right style="thin">
        <color theme="0" tint="-0.24994659260841701"/>
      </right>
      <top style="thin">
        <color theme="3" tint="0.39994506668294322"/>
      </top>
      <bottom style="thin">
        <color theme="3" tint="0.39994506668294322"/>
      </bottom>
      <diagonal/>
    </border>
    <border>
      <left style="thin">
        <color theme="0" tint="-0.24994659260841701"/>
      </left>
      <right style="medium">
        <color indexed="64"/>
      </right>
      <top style="thin">
        <color theme="3" tint="0.39994506668294322"/>
      </top>
      <bottom style="thin">
        <color theme="3" tint="0.39994506668294322"/>
      </bottom>
      <diagonal/>
    </border>
    <border>
      <left/>
      <right style="thin">
        <color theme="0" tint="-0.24994659260841701"/>
      </right>
      <top style="medium">
        <color indexed="64"/>
      </top>
      <bottom/>
      <diagonal/>
    </border>
    <border>
      <left style="medium">
        <color indexed="64"/>
      </left>
      <right style="thin">
        <color auto="1"/>
      </right>
      <top style="medium">
        <color indexed="64"/>
      </top>
      <bottom style="thin">
        <color theme="3" tint="0.39994506668294322"/>
      </bottom>
      <diagonal/>
    </border>
    <border>
      <left style="thin">
        <color indexed="64"/>
      </left>
      <right style="thin">
        <color theme="0" tint="-0.24994659260841701"/>
      </right>
      <top style="medium">
        <color indexed="64"/>
      </top>
      <bottom style="thin">
        <color theme="3" tint="0.39994506668294322"/>
      </bottom>
      <diagonal/>
    </border>
    <border>
      <left style="thin">
        <color theme="0" tint="-0.24994659260841701"/>
      </left>
      <right style="thin">
        <color theme="0" tint="-0.24994659260841701"/>
      </right>
      <top style="medium">
        <color indexed="64"/>
      </top>
      <bottom style="thin">
        <color theme="3" tint="0.39994506668294322"/>
      </bottom>
      <diagonal/>
    </border>
    <border>
      <left style="thin">
        <color indexed="64"/>
      </left>
      <right style="medium">
        <color indexed="64"/>
      </right>
      <top style="medium">
        <color indexed="64"/>
      </top>
      <bottom style="thin">
        <color theme="3" tint="0.39994506668294322"/>
      </bottom>
      <diagonal/>
    </border>
    <border>
      <left style="thin">
        <color indexed="64"/>
      </left>
      <right style="thin">
        <color theme="0" tint="-0.24994659260841701"/>
      </right>
      <top style="thin">
        <color theme="3" tint="0.39994506668294322"/>
      </top>
      <bottom style="thin">
        <color theme="3" tint="0.39994506668294322"/>
      </bottom>
      <diagonal/>
    </border>
    <border>
      <left style="thin">
        <color theme="0" tint="-0.24994659260841701"/>
      </left>
      <right style="thin">
        <color theme="0" tint="-0.24994659260841701"/>
      </right>
      <top style="thin">
        <color theme="3" tint="0.39994506668294322"/>
      </top>
      <bottom style="thin">
        <color theme="3" tint="0.39994506668294322"/>
      </bottom>
      <diagonal/>
    </border>
    <border>
      <left style="thin">
        <color indexed="64"/>
      </left>
      <right style="medium">
        <color indexed="64"/>
      </right>
      <top style="thin">
        <color theme="3" tint="0.39994506668294322"/>
      </top>
      <bottom style="thin">
        <color theme="3" tint="0.39994506668294322"/>
      </bottom>
      <diagonal/>
    </border>
    <border>
      <left style="thin">
        <color indexed="64"/>
      </left>
      <right style="thin">
        <color theme="0" tint="-0.24994659260841701"/>
      </right>
      <top style="thin">
        <color indexed="64"/>
      </top>
      <bottom style="thin">
        <color theme="3" tint="0.39994506668294322"/>
      </bottom>
      <diagonal/>
    </border>
    <border>
      <left style="thin">
        <color theme="0" tint="-0.24994659260841701"/>
      </left>
      <right style="thin">
        <color theme="0" tint="-0.24994659260841701"/>
      </right>
      <top style="thin">
        <color indexed="64"/>
      </top>
      <bottom style="thin">
        <color theme="3" tint="0.39994506668294322"/>
      </bottom>
      <diagonal/>
    </border>
    <border>
      <left style="thin">
        <color theme="0" tint="-0.24994659260841701"/>
      </left>
      <right/>
      <top style="thin">
        <color indexed="64"/>
      </top>
      <bottom style="thin">
        <color theme="3" tint="0.39994506668294322"/>
      </bottom>
      <diagonal/>
    </border>
    <border>
      <left style="thin">
        <color indexed="64"/>
      </left>
      <right style="medium">
        <color indexed="64"/>
      </right>
      <top style="thin">
        <color indexed="64"/>
      </top>
      <bottom style="thin">
        <color theme="3" tint="0.39994506668294322"/>
      </bottom>
      <diagonal/>
    </border>
    <border>
      <left style="thin">
        <color indexed="64"/>
      </left>
      <right style="thin">
        <color theme="0" tint="-0.24994659260841701"/>
      </right>
      <top style="thin">
        <color theme="3" tint="0.39994506668294322"/>
      </top>
      <bottom/>
      <diagonal/>
    </border>
    <border>
      <left style="thin">
        <color theme="0" tint="-0.24994659260841701"/>
      </left>
      <right style="thin">
        <color theme="0" tint="-0.24994659260841701"/>
      </right>
      <top style="thin">
        <color theme="3" tint="0.39994506668294322"/>
      </top>
      <bottom/>
      <diagonal/>
    </border>
    <border>
      <left style="thin">
        <color theme="0" tint="-0.24994659260841701"/>
      </left>
      <right/>
      <top style="thin">
        <color theme="3" tint="0.39994506668294322"/>
      </top>
      <bottom/>
      <diagonal/>
    </border>
    <border>
      <left style="thin">
        <color indexed="64"/>
      </left>
      <right style="medium">
        <color indexed="64"/>
      </right>
      <top style="thin">
        <color theme="3" tint="0.39994506668294322"/>
      </top>
      <bottom style="double">
        <color auto="1"/>
      </bottom>
      <diagonal/>
    </border>
    <border>
      <left style="thin">
        <color indexed="64"/>
      </left>
      <right style="thin">
        <color theme="0" tint="-0.24994659260841701"/>
      </right>
      <top style="thin">
        <color theme="3" tint="0.39994506668294322"/>
      </top>
      <bottom style="medium">
        <color indexed="64"/>
      </bottom>
      <diagonal/>
    </border>
    <border>
      <left style="thin">
        <color theme="0" tint="-0.24994659260841701"/>
      </left>
      <right style="thin">
        <color theme="0" tint="-0.24994659260841701"/>
      </right>
      <top style="thin">
        <color theme="3" tint="0.39994506668294322"/>
      </top>
      <bottom style="medium">
        <color indexed="64"/>
      </bottom>
      <diagonal/>
    </border>
    <border>
      <left style="thin">
        <color theme="0" tint="-0.24994659260841701"/>
      </left>
      <right style="thin">
        <color theme="0" tint="-0.24994659260841701"/>
      </right>
      <top/>
      <bottom style="thin">
        <color theme="3" tint="0.39994506668294322"/>
      </bottom>
      <diagonal/>
    </border>
    <border>
      <left style="thin">
        <color theme="0" tint="-0.24994659260841701"/>
      </left>
      <right/>
      <top/>
      <bottom style="thin">
        <color theme="3" tint="0.39994506668294322"/>
      </bottom>
      <diagonal/>
    </border>
    <border>
      <left style="medium">
        <color indexed="64"/>
      </left>
      <right/>
      <top style="thin">
        <color indexed="64"/>
      </top>
      <bottom style="thin">
        <color theme="3" tint="0.39994506668294322"/>
      </bottom>
      <diagonal/>
    </border>
    <border>
      <left style="medium">
        <color indexed="64"/>
      </left>
      <right style="thin">
        <color theme="0" tint="-0.24994659260841701"/>
      </right>
      <top style="thin">
        <color theme="3" tint="0.39994506668294322"/>
      </top>
      <bottom/>
      <diagonal/>
    </border>
    <border>
      <left style="thin">
        <color indexed="64"/>
      </left>
      <right style="thin">
        <color theme="0" tint="-0.24994659260841701"/>
      </right>
      <top style="thin">
        <color theme="3" tint="0.39994506668294322"/>
      </top>
      <bottom style="thin">
        <color theme="0" tint="-0.24994659260841701"/>
      </bottom>
      <diagonal/>
    </border>
    <border>
      <left style="medium">
        <color indexed="64"/>
      </left>
      <right style="thin">
        <color indexed="64"/>
      </right>
      <top style="thin">
        <color theme="3" tint="0.39994506668294322"/>
      </top>
      <bottom style="medium">
        <color indexed="64"/>
      </bottom>
      <diagonal/>
    </border>
    <border>
      <left style="thin">
        <color theme="0" tint="-0.24994659260841701"/>
      </left>
      <right style="thin">
        <color indexed="64"/>
      </right>
      <top style="medium">
        <color indexed="64"/>
      </top>
      <bottom style="thin">
        <color theme="3" tint="0.39994506668294322"/>
      </bottom>
      <diagonal/>
    </border>
    <border>
      <left style="thin">
        <color theme="0" tint="-0.24994659260841701"/>
      </left>
      <right style="thin">
        <color indexed="64"/>
      </right>
      <top style="thin">
        <color theme="3" tint="0.39994506668294322"/>
      </top>
      <bottom style="thin">
        <color theme="3" tint="0.39994506668294322"/>
      </bottom>
      <diagonal/>
    </border>
    <border>
      <left style="thin">
        <color indexed="64"/>
      </left>
      <right style="thin">
        <color theme="0" tint="-0.24994659260841701"/>
      </right>
      <top/>
      <bottom style="thin">
        <color indexed="64"/>
      </bottom>
      <diagonal/>
    </border>
    <border>
      <left style="thin">
        <color theme="0" tint="-0.24994659260841701"/>
      </left>
      <right style="thin">
        <color indexed="64"/>
      </right>
      <top/>
      <bottom style="thin">
        <color indexed="64"/>
      </bottom>
      <diagonal/>
    </border>
    <border>
      <left style="thin">
        <color theme="0" tint="-0.24994659260841701"/>
      </left>
      <right style="thin">
        <color indexed="64"/>
      </right>
      <top style="thin">
        <color indexed="64"/>
      </top>
      <bottom style="thin">
        <color theme="3" tint="0.39994506668294322"/>
      </bottom>
      <diagonal/>
    </border>
    <border>
      <left style="thin">
        <color theme="0" tint="-0.24994659260841701"/>
      </left>
      <right style="thin">
        <color indexed="64"/>
      </right>
      <top style="thin">
        <color theme="3" tint="0.39994506668294322"/>
      </top>
      <bottom style="medium">
        <color indexed="64"/>
      </bottom>
      <diagonal/>
    </border>
    <border>
      <left style="thin">
        <color theme="0" tint="-0.24994659260841701"/>
      </left>
      <right/>
      <top style="thin">
        <color theme="3" tint="0.39994506668294322"/>
      </top>
      <bottom style="medium">
        <color indexed="64"/>
      </bottom>
      <diagonal/>
    </border>
    <border>
      <left style="medium">
        <color indexed="64"/>
      </left>
      <right style="thin">
        <color theme="0" tint="-0.24994659260841701"/>
      </right>
      <top style="thin">
        <color theme="0" tint="-0.24994659260841701"/>
      </top>
      <bottom style="thin">
        <color theme="3" tint="0.39994506668294322"/>
      </bottom>
      <diagonal/>
    </border>
    <border>
      <left style="thin">
        <color theme="0" tint="-0.24994659260841701"/>
      </left>
      <right/>
      <top style="thin">
        <color theme="0" tint="-0.24994659260841701"/>
      </top>
      <bottom style="thin">
        <color theme="3" tint="0.39994506668294322"/>
      </bottom>
      <diagonal/>
    </border>
    <border>
      <left style="thin">
        <color theme="0" tint="-0.24994659260841701"/>
      </left>
      <right style="medium">
        <color indexed="64"/>
      </right>
      <top style="thin">
        <color theme="0" tint="-0.24994659260841701"/>
      </top>
      <bottom style="thin">
        <color theme="3" tint="0.39994506668294322"/>
      </bottom>
      <diagonal/>
    </border>
    <border>
      <left style="thin">
        <color theme="0" tint="-0.24994659260841701"/>
      </left>
      <right/>
      <top style="thin">
        <color theme="3" tint="0.39994506668294322"/>
      </top>
      <bottom style="thin">
        <color theme="0" tint="-0.24994659260841701"/>
      </bottom>
      <diagonal/>
    </border>
    <border>
      <left style="thin">
        <color theme="0" tint="-0.24994659260841701"/>
      </left>
      <right style="medium">
        <color indexed="64"/>
      </right>
      <top style="thin">
        <color theme="3" tint="0.39994506668294322"/>
      </top>
      <bottom style="thin">
        <color theme="0" tint="-0.24994659260841701"/>
      </bottom>
      <diagonal/>
    </border>
    <border>
      <left style="thin">
        <color theme="0" tint="-0.24994659260841701"/>
      </left>
      <right style="thin">
        <color theme="0" tint="-0.24994659260841701"/>
      </right>
      <top/>
      <bottom style="medium">
        <color indexed="64"/>
      </bottom>
      <diagonal/>
    </border>
    <border>
      <left style="thin">
        <color indexed="64"/>
      </left>
      <right/>
      <top style="thin">
        <color indexed="64"/>
      </top>
      <bottom style="thin">
        <color theme="3" tint="0.39994506668294322"/>
      </bottom>
      <diagonal/>
    </border>
    <border>
      <left/>
      <right/>
      <top style="thin">
        <color indexed="64"/>
      </top>
      <bottom style="thin">
        <color theme="3" tint="0.39994506668294322"/>
      </bottom>
      <diagonal/>
    </border>
    <border>
      <left/>
      <right style="thin">
        <color indexed="64"/>
      </right>
      <top style="thin">
        <color indexed="64"/>
      </top>
      <bottom style="thin">
        <color theme="3" tint="0.39994506668294322"/>
      </bottom>
      <diagonal/>
    </border>
    <border>
      <left style="thin">
        <color indexed="64"/>
      </left>
      <right/>
      <top style="thin">
        <color theme="3" tint="0.39994506668294322"/>
      </top>
      <bottom style="thin">
        <color indexed="64"/>
      </bottom>
      <diagonal/>
    </border>
    <border>
      <left/>
      <right/>
      <top style="thin">
        <color theme="3" tint="0.39994506668294322"/>
      </top>
      <bottom style="thin">
        <color indexed="64"/>
      </bottom>
      <diagonal/>
    </border>
    <border>
      <left/>
      <right style="thin">
        <color indexed="64"/>
      </right>
      <top style="thin">
        <color theme="3" tint="0.39994506668294322"/>
      </top>
      <bottom style="thin">
        <color indexed="64"/>
      </bottom>
      <diagonal/>
    </border>
    <border>
      <left style="medium">
        <color indexed="64"/>
      </left>
      <right style="thin">
        <color theme="0" tint="-0.14996795556505021"/>
      </right>
      <top/>
      <bottom style="thin">
        <color theme="3" tint="0.39994506668294322"/>
      </bottom>
      <diagonal/>
    </border>
    <border>
      <left style="thin">
        <color theme="0" tint="-0.14996795556505021"/>
      </left>
      <right style="thin">
        <color theme="0" tint="-0.14996795556505021"/>
      </right>
      <top/>
      <bottom style="thin">
        <color theme="3" tint="0.39994506668294322"/>
      </bottom>
      <diagonal/>
    </border>
    <border>
      <left style="thin">
        <color theme="0" tint="-0.14996795556505021"/>
      </left>
      <right style="medium">
        <color indexed="64"/>
      </right>
      <top/>
      <bottom style="thin">
        <color theme="3" tint="0.39994506668294322"/>
      </bottom>
      <diagonal/>
    </border>
    <border>
      <left style="medium">
        <color indexed="64"/>
      </left>
      <right style="thin">
        <color theme="0" tint="-0.14996795556505021"/>
      </right>
      <top style="thin">
        <color theme="3" tint="0.39994506668294322"/>
      </top>
      <bottom style="thin">
        <color theme="3" tint="0.39994506668294322"/>
      </bottom>
      <diagonal/>
    </border>
    <border>
      <left style="thin">
        <color theme="0" tint="-0.14996795556505021"/>
      </left>
      <right style="thin">
        <color theme="0" tint="-0.14996795556505021"/>
      </right>
      <top style="thin">
        <color theme="3" tint="0.39994506668294322"/>
      </top>
      <bottom style="thin">
        <color theme="3" tint="0.39994506668294322"/>
      </bottom>
      <diagonal/>
    </border>
    <border>
      <left style="thin">
        <color theme="0" tint="-0.14996795556505021"/>
      </left>
      <right style="medium">
        <color indexed="64"/>
      </right>
      <top style="thin">
        <color theme="3" tint="0.39994506668294322"/>
      </top>
      <bottom style="thin">
        <color theme="3" tint="0.39994506668294322"/>
      </bottom>
      <diagonal/>
    </border>
    <border>
      <left style="medium">
        <color indexed="64"/>
      </left>
      <right style="thin">
        <color theme="0" tint="-0.14996795556505021"/>
      </right>
      <top style="thin">
        <color theme="3" tint="0.39994506668294322"/>
      </top>
      <bottom style="thin">
        <color theme="0" tint="-0.14996795556505021"/>
      </bottom>
      <diagonal/>
    </border>
    <border>
      <left style="thin">
        <color theme="0" tint="-0.14996795556505021"/>
      </left>
      <right style="thin">
        <color theme="0" tint="-0.14996795556505021"/>
      </right>
      <top style="thin">
        <color theme="3" tint="0.39994506668294322"/>
      </top>
      <bottom style="thin">
        <color theme="0" tint="-0.14996795556505021"/>
      </bottom>
      <diagonal/>
    </border>
    <border>
      <left style="thin">
        <color theme="0" tint="-0.14996795556505021"/>
      </left>
      <right style="medium">
        <color indexed="64"/>
      </right>
      <top style="thin">
        <color theme="3" tint="0.39994506668294322"/>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3" tint="0.39994506668294322"/>
      </bottom>
      <diagonal/>
    </border>
    <border>
      <left style="thin">
        <color theme="0" tint="-0.14996795556505021"/>
      </left>
      <right style="medium">
        <color indexed="64"/>
      </right>
      <top style="thin">
        <color theme="0" tint="-0.14996795556505021"/>
      </top>
      <bottom style="thin">
        <color theme="3" tint="0.39994506668294322"/>
      </bottom>
      <diagonal/>
    </border>
    <border>
      <left style="medium">
        <color indexed="64"/>
      </left>
      <right style="thin">
        <color theme="0" tint="-0.14996795556505021"/>
      </right>
      <top style="thin">
        <color theme="3" tint="0.39994506668294322"/>
      </top>
      <bottom style="thin">
        <color indexed="64"/>
      </bottom>
      <diagonal/>
    </border>
    <border>
      <left style="thin">
        <color theme="0" tint="-0.14996795556505021"/>
      </left>
      <right style="thin">
        <color theme="0" tint="-0.14996795556505021"/>
      </right>
      <top style="thin">
        <color theme="3" tint="0.39994506668294322"/>
      </top>
      <bottom style="thin">
        <color indexed="64"/>
      </bottom>
      <diagonal/>
    </border>
    <border>
      <left style="thin">
        <color theme="0" tint="-0.14996795556505021"/>
      </left>
      <right style="medium">
        <color indexed="64"/>
      </right>
      <top style="thin">
        <color theme="3" tint="0.39994506668294322"/>
      </top>
      <bottom style="thin">
        <color indexed="64"/>
      </bottom>
      <diagonal/>
    </border>
    <border>
      <left style="medium">
        <color indexed="64"/>
      </left>
      <right style="thin">
        <color theme="0" tint="-0.24994659260841701"/>
      </right>
      <top/>
      <bottom style="thin">
        <color theme="3" tint="0.39994506668294322"/>
      </bottom>
      <diagonal/>
    </border>
    <border>
      <left style="thin">
        <color theme="0" tint="-0.24994659260841701"/>
      </left>
      <right style="medium">
        <color indexed="64"/>
      </right>
      <top/>
      <bottom style="thin">
        <color theme="3" tint="0.39994506668294322"/>
      </bottom>
      <diagonal/>
    </border>
    <border>
      <left style="medium">
        <color indexed="64"/>
      </left>
      <right style="thin">
        <color theme="0" tint="-0.24994659260841701"/>
      </right>
      <top style="thin">
        <color theme="3" tint="0.39994506668294322"/>
      </top>
      <bottom style="double">
        <color indexed="64"/>
      </bottom>
      <diagonal/>
    </border>
    <border>
      <left style="thin">
        <color theme="0" tint="-0.24994659260841701"/>
      </left>
      <right style="thin">
        <color theme="0" tint="-0.24994659260841701"/>
      </right>
      <top style="thin">
        <color theme="3" tint="0.39994506668294322"/>
      </top>
      <bottom style="double">
        <color indexed="64"/>
      </bottom>
      <diagonal/>
    </border>
    <border>
      <left style="thin">
        <color theme="0" tint="-0.24994659260841701"/>
      </left>
      <right style="medium">
        <color indexed="64"/>
      </right>
      <top style="thin">
        <color theme="3" tint="0.39994506668294322"/>
      </top>
      <bottom style="double">
        <color indexed="64"/>
      </bottom>
      <diagonal/>
    </border>
    <border>
      <left/>
      <right style="thin">
        <color indexed="22"/>
      </right>
      <top style="medium">
        <color indexed="64"/>
      </top>
      <bottom style="thin">
        <color theme="3" tint="0.39994506668294322"/>
      </bottom>
      <diagonal/>
    </border>
    <border>
      <left style="thin">
        <color indexed="22"/>
      </left>
      <right/>
      <top style="medium">
        <color indexed="64"/>
      </top>
      <bottom style="thin">
        <color theme="3" tint="0.39994506668294322"/>
      </bottom>
      <diagonal/>
    </border>
    <border>
      <left style="medium">
        <color indexed="64"/>
      </left>
      <right style="thin">
        <color indexed="22"/>
      </right>
      <top style="medium">
        <color indexed="64"/>
      </top>
      <bottom style="thin">
        <color theme="3" tint="0.39994506668294322"/>
      </bottom>
      <diagonal/>
    </border>
    <border>
      <left style="thin">
        <color indexed="22"/>
      </left>
      <right style="thin">
        <color indexed="22"/>
      </right>
      <top style="medium">
        <color indexed="64"/>
      </top>
      <bottom style="thin">
        <color theme="3" tint="0.39994506668294322"/>
      </bottom>
      <diagonal/>
    </border>
    <border>
      <left style="thin">
        <color theme="0" tint="-0.14996795556505021"/>
      </left>
      <right style="medium">
        <color indexed="64"/>
      </right>
      <top style="medium">
        <color indexed="64"/>
      </top>
      <bottom style="thin">
        <color theme="3" tint="0.39994506668294322"/>
      </bottom>
      <diagonal/>
    </border>
    <border>
      <left/>
      <right style="thin">
        <color indexed="22"/>
      </right>
      <top style="thin">
        <color theme="3" tint="0.39994506668294322"/>
      </top>
      <bottom style="thin">
        <color theme="3" tint="0.39994506668294322"/>
      </bottom>
      <diagonal/>
    </border>
    <border>
      <left style="thin">
        <color indexed="22"/>
      </left>
      <right/>
      <top style="thin">
        <color theme="3" tint="0.39994506668294322"/>
      </top>
      <bottom style="thin">
        <color theme="3" tint="0.39994506668294322"/>
      </bottom>
      <diagonal/>
    </border>
    <border>
      <left style="medium">
        <color indexed="64"/>
      </left>
      <right style="thin">
        <color indexed="22"/>
      </right>
      <top style="thin">
        <color theme="3" tint="0.39994506668294322"/>
      </top>
      <bottom style="thin">
        <color theme="3" tint="0.39994506668294322"/>
      </bottom>
      <diagonal/>
    </border>
    <border>
      <left style="thin">
        <color indexed="22"/>
      </left>
      <right style="thin">
        <color indexed="22"/>
      </right>
      <top style="thin">
        <color theme="3" tint="0.39994506668294322"/>
      </top>
      <bottom style="thin">
        <color theme="3" tint="0.39994506668294322"/>
      </bottom>
      <diagonal/>
    </border>
    <border>
      <left style="medium">
        <color indexed="64"/>
      </left>
      <right/>
      <top style="thin">
        <color theme="3" tint="0.39994506668294322"/>
      </top>
      <bottom style="medium">
        <color indexed="64"/>
      </bottom>
      <diagonal/>
    </border>
    <border>
      <left/>
      <right/>
      <top style="thin">
        <color theme="3" tint="0.39994506668294322"/>
      </top>
      <bottom style="medium">
        <color indexed="64"/>
      </bottom>
      <diagonal/>
    </border>
    <border>
      <left/>
      <right style="thin">
        <color indexed="22"/>
      </right>
      <top style="thin">
        <color theme="3" tint="0.39994506668294322"/>
      </top>
      <bottom style="medium">
        <color indexed="64"/>
      </bottom>
      <diagonal/>
    </border>
    <border>
      <left style="thin">
        <color indexed="22"/>
      </left>
      <right/>
      <top style="thin">
        <color theme="3" tint="0.39994506668294322"/>
      </top>
      <bottom style="medium">
        <color indexed="64"/>
      </bottom>
      <diagonal/>
    </border>
    <border>
      <left/>
      <right style="medium">
        <color indexed="64"/>
      </right>
      <top style="thin">
        <color theme="3" tint="0.39994506668294322"/>
      </top>
      <bottom style="medium">
        <color indexed="64"/>
      </bottom>
      <diagonal/>
    </border>
    <border>
      <left style="medium">
        <color indexed="64"/>
      </left>
      <right style="thin">
        <color indexed="22"/>
      </right>
      <top style="thin">
        <color theme="3" tint="0.39994506668294322"/>
      </top>
      <bottom style="medium">
        <color indexed="64"/>
      </bottom>
      <diagonal/>
    </border>
    <border>
      <left style="thin">
        <color indexed="22"/>
      </left>
      <right style="thin">
        <color indexed="22"/>
      </right>
      <top style="thin">
        <color theme="3" tint="0.39994506668294322"/>
      </top>
      <bottom style="medium">
        <color indexed="64"/>
      </bottom>
      <diagonal/>
    </border>
    <border>
      <left style="thin">
        <color theme="0" tint="-0.14996795556505021"/>
      </left>
      <right style="medium">
        <color indexed="64"/>
      </right>
      <top style="thin">
        <color theme="3" tint="0.39994506668294322"/>
      </top>
      <bottom style="medium">
        <color indexed="64"/>
      </bottom>
      <diagonal/>
    </border>
    <border>
      <left style="medium">
        <color indexed="64"/>
      </left>
      <right style="thin">
        <color indexed="22"/>
      </right>
      <top style="double">
        <color indexed="64"/>
      </top>
      <bottom style="thin">
        <color theme="3" tint="0.39994506668294322"/>
      </bottom>
      <diagonal/>
    </border>
    <border>
      <left style="thin">
        <color indexed="22"/>
      </left>
      <right style="thin">
        <color indexed="22"/>
      </right>
      <top style="double">
        <color indexed="64"/>
      </top>
      <bottom style="thin">
        <color theme="3" tint="0.39994506668294322"/>
      </bottom>
      <diagonal/>
    </border>
    <border>
      <left style="thin">
        <color indexed="22"/>
      </left>
      <right style="medium">
        <color indexed="64"/>
      </right>
      <top style="double">
        <color indexed="64"/>
      </top>
      <bottom style="thin">
        <color theme="3" tint="0.39994506668294322"/>
      </bottom>
      <diagonal/>
    </border>
    <border>
      <left style="medium">
        <color indexed="64"/>
      </left>
      <right style="thin">
        <color theme="0" tint="-0.14996795556505021"/>
      </right>
      <top style="thin">
        <color theme="3" tint="0.39994506668294322"/>
      </top>
      <bottom style="medium">
        <color auto="1"/>
      </bottom>
      <diagonal/>
    </border>
    <border>
      <left style="thin">
        <color theme="0" tint="-0.14996795556505021"/>
      </left>
      <right style="thin">
        <color theme="0" tint="-0.14996795556505021"/>
      </right>
      <top style="thin">
        <color theme="3" tint="0.39994506668294322"/>
      </top>
      <bottom style="medium">
        <color auto="1"/>
      </bottom>
      <diagonal/>
    </border>
    <border>
      <left style="medium">
        <color indexed="64"/>
      </left>
      <right style="thin">
        <color indexed="22"/>
      </right>
      <top style="thin">
        <color theme="3" tint="0.39994506668294322"/>
      </top>
      <bottom style="double">
        <color indexed="64"/>
      </bottom>
      <diagonal/>
    </border>
    <border>
      <left style="thin">
        <color indexed="22"/>
      </left>
      <right style="thin">
        <color indexed="22"/>
      </right>
      <top style="thin">
        <color theme="3" tint="0.39994506668294322"/>
      </top>
      <bottom style="double">
        <color indexed="64"/>
      </bottom>
      <diagonal/>
    </border>
    <border>
      <left style="medium">
        <color indexed="64"/>
      </left>
      <right style="thin">
        <color theme="0" tint="-0.24994659260841701"/>
      </right>
      <top style="medium">
        <color indexed="64"/>
      </top>
      <bottom style="thin">
        <color theme="3" tint="0.39994506668294322"/>
      </bottom>
      <diagonal/>
    </border>
    <border>
      <left style="medium">
        <color indexed="64"/>
      </left>
      <right style="thin">
        <color theme="0" tint="-0.24994659260841701"/>
      </right>
      <top style="thin">
        <color theme="3" tint="0.39994506668294322"/>
      </top>
      <bottom style="medium">
        <color indexed="64"/>
      </bottom>
      <diagonal/>
    </border>
    <border>
      <left style="thin">
        <color theme="0" tint="-0.24994659260841701"/>
      </left>
      <right style="medium">
        <color indexed="64"/>
      </right>
      <top style="thin">
        <color theme="3" tint="0.39994506668294322"/>
      </top>
      <bottom style="medium">
        <color indexed="64"/>
      </bottom>
      <diagonal/>
    </border>
    <border>
      <left style="medium">
        <color indexed="64"/>
      </left>
      <right style="thin">
        <color theme="0" tint="-0.34998626667073579"/>
      </right>
      <top style="medium">
        <color indexed="64"/>
      </top>
      <bottom style="thin">
        <color theme="3" tint="0.39994506668294322"/>
      </bottom>
      <diagonal/>
    </border>
    <border>
      <left style="thin">
        <color theme="0" tint="-0.34998626667073579"/>
      </left>
      <right style="thin">
        <color theme="0" tint="-0.34998626667073579"/>
      </right>
      <top style="medium">
        <color indexed="64"/>
      </top>
      <bottom style="thin">
        <color theme="3" tint="0.39994506668294322"/>
      </bottom>
      <diagonal/>
    </border>
    <border>
      <left style="thin">
        <color theme="0" tint="-0.34998626667073579"/>
      </left>
      <right style="medium">
        <color indexed="64"/>
      </right>
      <top style="medium">
        <color indexed="64"/>
      </top>
      <bottom style="thin">
        <color theme="3" tint="0.39994506668294322"/>
      </bottom>
      <diagonal/>
    </border>
    <border>
      <left style="medium">
        <color indexed="64"/>
      </left>
      <right style="thin">
        <color theme="0" tint="-0.34998626667073579"/>
      </right>
      <top style="thin">
        <color theme="3" tint="0.39994506668294322"/>
      </top>
      <bottom style="thin">
        <color theme="3" tint="0.39994506668294322"/>
      </bottom>
      <diagonal/>
    </border>
    <border>
      <left style="thin">
        <color theme="0" tint="-0.34998626667073579"/>
      </left>
      <right style="thin">
        <color theme="0" tint="-0.34998626667073579"/>
      </right>
      <top style="thin">
        <color theme="3" tint="0.39994506668294322"/>
      </top>
      <bottom style="thin">
        <color theme="3" tint="0.39994506668294322"/>
      </bottom>
      <diagonal/>
    </border>
    <border>
      <left style="thin">
        <color theme="0" tint="-0.34998626667073579"/>
      </left>
      <right style="medium">
        <color indexed="64"/>
      </right>
      <top style="thin">
        <color theme="3" tint="0.39994506668294322"/>
      </top>
      <bottom style="thin">
        <color theme="3" tint="0.39994506668294322"/>
      </bottom>
      <diagonal/>
    </border>
    <border>
      <left style="medium">
        <color indexed="64"/>
      </left>
      <right style="medium">
        <color indexed="64"/>
      </right>
      <top style="thin">
        <color theme="3" tint="0.39994506668294322"/>
      </top>
      <bottom style="medium">
        <color indexed="64"/>
      </bottom>
      <diagonal/>
    </border>
    <border>
      <left style="medium">
        <color indexed="64"/>
      </left>
      <right style="thin">
        <color theme="0" tint="-0.34998626667073579"/>
      </right>
      <top style="thin">
        <color theme="3" tint="0.39994506668294322"/>
      </top>
      <bottom style="thin">
        <color indexed="64"/>
      </bottom>
      <diagonal/>
    </border>
    <border>
      <left style="thin">
        <color theme="0" tint="-0.34998626667073579"/>
      </left>
      <right style="thin">
        <color theme="0" tint="-0.34998626667073579"/>
      </right>
      <top style="thin">
        <color theme="3" tint="0.39994506668294322"/>
      </top>
      <bottom style="thin">
        <color indexed="64"/>
      </bottom>
      <diagonal/>
    </border>
    <border>
      <left style="thin">
        <color theme="0" tint="-0.34998626667073579"/>
      </left>
      <right style="medium">
        <color indexed="64"/>
      </right>
      <top style="thin">
        <color theme="3" tint="0.39994506668294322"/>
      </top>
      <bottom style="thin">
        <color indexed="64"/>
      </bottom>
      <diagonal/>
    </border>
    <border>
      <left style="medium">
        <color indexed="64"/>
      </left>
      <right style="medium">
        <color indexed="64"/>
      </right>
      <top style="thin">
        <color theme="3" tint="0.39994506668294322"/>
      </top>
      <bottom style="double">
        <color indexed="64"/>
      </bottom>
      <diagonal/>
    </border>
    <border>
      <left style="thin">
        <color theme="0" tint="-0.14996795556505021"/>
      </left>
      <right style="thin">
        <color theme="0" tint="-0.14996795556505021"/>
      </right>
      <top style="medium">
        <color auto="1"/>
      </top>
      <bottom style="thin">
        <color theme="3" tint="0.39994506668294322"/>
      </bottom>
      <diagonal/>
    </border>
    <border>
      <left style="thin">
        <color theme="0" tint="-0.14996795556505021"/>
      </left>
      <right style="medium">
        <color indexed="64"/>
      </right>
      <top style="thin">
        <color theme="3" tint="0.39994506668294322"/>
      </top>
      <bottom/>
      <diagonal/>
    </border>
    <border>
      <left style="medium">
        <color indexed="64"/>
      </left>
      <right style="thin">
        <color theme="0" tint="-0.14996795556505021"/>
      </right>
      <top style="medium">
        <color indexed="64"/>
      </top>
      <bottom style="thin">
        <color theme="3" tint="0.39994506668294322"/>
      </bottom>
      <diagonal/>
    </border>
    <border>
      <left style="thin">
        <color indexed="64"/>
      </left>
      <right style="thin">
        <color theme="0" tint="-0.14996795556505021"/>
      </right>
      <top style="medium">
        <color indexed="64"/>
      </top>
      <bottom style="thin">
        <color theme="3" tint="0.39994506668294322"/>
      </bottom>
      <diagonal/>
    </border>
    <border>
      <left style="thin">
        <color indexed="64"/>
      </left>
      <right style="thin">
        <color theme="0" tint="-0.14996795556505021"/>
      </right>
      <top style="thin">
        <color theme="3" tint="0.39994506668294322"/>
      </top>
      <bottom style="thin">
        <color theme="3" tint="0.39994506668294322"/>
      </bottom>
      <diagonal/>
    </border>
    <border>
      <left style="thin">
        <color theme="0" tint="-0.14996795556505021"/>
      </left>
      <right style="thin">
        <color indexed="64"/>
      </right>
      <top style="thin">
        <color theme="3" tint="0.39994506668294322"/>
      </top>
      <bottom style="thin">
        <color theme="3" tint="0.39994506668294322"/>
      </bottom>
      <diagonal/>
    </border>
    <border>
      <left style="thin">
        <color indexed="64"/>
      </left>
      <right style="thin">
        <color indexed="64"/>
      </right>
      <top style="medium">
        <color indexed="64"/>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indexed="64"/>
      </bottom>
      <diagonal/>
    </border>
    <border>
      <left/>
      <right style="thin">
        <color indexed="64"/>
      </right>
      <top style="thin">
        <color theme="3" tint="0.39994506668294322"/>
      </top>
      <bottom style="thin">
        <color theme="3" tint="0.39994506668294322"/>
      </bottom>
      <diagonal/>
    </border>
    <border>
      <left style="thin">
        <color indexed="64"/>
      </left>
      <right/>
      <top style="thin">
        <color theme="3" tint="0.39994506668294322"/>
      </top>
      <bottom style="thin">
        <color theme="3" tint="0.39994506668294322"/>
      </bottom>
      <diagonal/>
    </border>
    <border>
      <left style="thin">
        <color indexed="64"/>
      </left>
      <right style="thin">
        <color indexed="64"/>
      </right>
      <top style="thin">
        <color indexed="64"/>
      </top>
      <bottom style="thin">
        <color theme="3" tint="0.39994506668294322"/>
      </bottom>
      <diagonal/>
    </border>
    <border>
      <left style="medium">
        <color indexed="64"/>
      </left>
      <right style="thin">
        <color theme="0" tint="-0.24994659260841701"/>
      </right>
      <top style="thin">
        <color theme="3" tint="0.39994506668294322"/>
      </top>
      <bottom style="thin">
        <color theme="3" tint="0.39994506668294322"/>
      </bottom>
      <diagonal/>
    </border>
    <border>
      <left style="thin">
        <color theme="0" tint="-0.24994659260841701"/>
      </left>
      <right style="thin">
        <color theme="0" tint="-0.24994659260841701"/>
      </right>
      <top style="thin">
        <color theme="3" tint="0.39994506668294322"/>
      </top>
      <bottom style="thin">
        <color auto="1"/>
      </bottom>
      <diagonal/>
    </border>
    <border>
      <left style="thin">
        <color theme="0" tint="-0.24994659260841701"/>
      </left>
      <right/>
      <top style="thin">
        <color theme="3" tint="0.39994506668294322"/>
      </top>
      <bottom style="thin">
        <color indexed="64"/>
      </bottom>
      <diagonal/>
    </border>
    <border>
      <left style="thin">
        <color indexed="64"/>
      </left>
      <right style="thin">
        <color indexed="64"/>
      </right>
      <top style="thin">
        <color theme="3" tint="0.39994506668294322"/>
      </top>
      <bottom/>
      <diagonal/>
    </border>
    <border>
      <left style="thin">
        <color indexed="64"/>
      </left>
      <right style="thin">
        <color indexed="64"/>
      </right>
      <top/>
      <bottom style="thin">
        <color theme="3" tint="0.39994506668294322"/>
      </bottom>
      <diagonal/>
    </border>
    <border>
      <left/>
      <right style="thin">
        <color theme="0" tint="-0.24994659260841701"/>
      </right>
      <top style="thin">
        <color indexed="64"/>
      </top>
      <bottom style="thin">
        <color theme="3" tint="0.39994506668294322"/>
      </bottom>
      <diagonal/>
    </border>
    <border>
      <left style="medium">
        <color indexed="64"/>
      </left>
      <right style="thin">
        <color indexed="64"/>
      </right>
      <top style="thin">
        <color theme="3" tint="0.39994506668294322"/>
      </top>
      <bottom style="thin">
        <color theme="3" tint="0.39994506668294322"/>
      </bottom>
      <diagonal/>
    </border>
    <border>
      <left/>
      <right style="thin">
        <color theme="0" tint="-0.24994659260841701"/>
      </right>
      <top style="thin">
        <color theme="3" tint="0.39994506668294322"/>
      </top>
      <bottom style="thin">
        <color theme="3" tint="0.39994506668294322"/>
      </bottom>
      <diagonal/>
    </border>
    <border>
      <left style="medium">
        <color indexed="64"/>
      </left>
      <right style="thin">
        <color indexed="64"/>
      </right>
      <top style="thin">
        <color theme="3" tint="0.39994506668294322"/>
      </top>
      <bottom style="thin">
        <color indexed="64"/>
      </bottom>
      <diagonal/>
    </border>
    <border>
      <left/>
      <right style="thin">
        <color theme="0" tint="-0.24994659260841701"/>
      </right>
      <top style="thin">
        <color theme="3" tint="0.39994506668294322"/>
      </top>
      <bottom/>
      <diagonal/>
    </border>
    <border>
      <left/>
      <right style="thin">
        <color theme="0" tint="-0.24994659260841701"/>
      </right>
      <top style="double">
        <color auto="1"/>
      </top>
      <bottom style="medium">
        <color indexed="64"/>
      </bottom>
      <diagonal/>
    </border>
    <border>
      <left style="thin">
        <color theme="0" tint="-0.24994659260841701"/>
      </left>
      <right style="thin">
        <color theme="0" tint="-0.24994659260841701"/>
      </right>
      <top style="double">
        <color auto="1"/>
      </top>
      <bottom style="medium">
        <color indexed="64"/>
      </bottom>
      <diagonal/>
    </border>
    <border>
      <left style="thin">
        <color theme="0" tint="-0.24994659260841701"/>
      </left>
      <right style="thin">
        <color indexed="64"/>
      </right>
      <top style="double">
        <color auto="1"/>
      </top>
      <bottom style="medium">
        <color indexed="64"/>
      </bottom>
      <diagonal/>
    </border>
    <border>
      <left style="medium">
        <color indexed="64"/>
      </left>
      <right/>
      <top/>
      <bottom style="thin">
        <color theme="3" tint="0.39994506668294322"/>
      </bottom>
      <diagonal/>
    </border>
    <border>
      <left style="thin">
        <color theme="0" tint="-0.14996795556505021"/>
      </left>
      <right/>
      <top/>
      <bottom style="thin">
        <color theme="3" tint="0.39994506668294322"/>
      </bottom>
      <diagonal/>
    </border>
    <border>
      <left style="thin">
        <color theme="0" tint="-0.14996795556505021"/>
      </left>
      <right/>
      <top style="thin">
        <color theme="3" tint="0.39994506668294322"/>
      </top>
      <bottom style="double">
        <color indexed="64"/>
      </bottom>
      <diagonal/>
    </border>
    <border>
      <left style="thin">
        <color theme="0" tint="-0.14996795556505021"/>
      </left>
      <right style="medium">
        <color indexed="64"/>
      </right>
      <top style="thin">
        <color theme="3" tint="0.39994506668294322"/>
      </top>
      <bottom style="double">
        <color indexed="64"/>
      </bottom>
      <diagonal/>
    </border>
    <border>
      <left style="medium">
        <color indexed="64"/>
      </left>
      <right/>
      <top style="thin">
        <color theme="3" tint="0.39994506668294322"/>
      </top>
      <bottom style="thin">
        <color indexed="64"/>
      </bottom>
      <diagonal/>
    </border>
    <border>
      <left style="medium">
        <color indexed="64"/>
      </left>
      <right style="thin">
        <color indexed="64"/>
      </right>
      <top style="medium">
        <color indexed="64"/>
      </top>
      <bottom style="thin">
        <color theme="3" tint="0.39994506668294322"/>
      </bottom>
      <diagonal/>
    </border>
    <border>
      <left style="thin">
        <color indexed="64"/>
      </left>
      <right/>
      <top style="medium">
        <color indexed="64"/>
      </top>
      <bottom style="thin">
        <color theme="3" tint="0.39994506668294322"/>
      </bottom>
      <diagonal/>
    </border>
    <border>
      <left style="medium">
        <color indexed="64"/>
      </left>
      <right style="thin">
        <color indexed="64"/>
      </right>
      <top style="thin">
        <color theme="3" tint="0.39994506668294322"/>
      </top>
      <bottom style="thin">
        <color theme="0" tint="-0.14996795556505021"/>
      </bottom>
      <diagonal/>
    </border>
    <border>
      <left style="thin">
        <color indexed="64"/>
      </left>
      <right style="thin">
        <color theme="0" tint="-0.14996795556505021"/>
      </right>
      <top style="thin">
        <color theme="3" tint="0.39994506668294322"/>
      </top>
      <bottom/>
      <diagonal/>
    </border>
    <border>
      <left style="thin">
        <color theme="0" tint="-0.14996795556505021"/>
      </left>
      <right/>
      <top style="thin">
        <color theme="3" tint="0.39994506668294322"/>
      </top>
      <bottom style="thin">
        <color indexed="64"/>
      </bottom>
      <diagonal/>
    </border>
    <border>
      <left style="thin">
        <color theme="0" tint="-0.24994659260841701"/>
      </left>
      <right style="medium">
        <color indexed="64"/>
      </right>
      <top style="thin">
        <color theme="3" tint="0.39994506668294322"/>
      </top>
      <bottom style="thin">
        <color indexed="64"/>
      </bottom>
      <diagonal/>
    </border>
    <border>
      <left style="thin">
        <color indexed="64"/>
      </left>
      <right/>
      <top style="thin">
        <color theme="3" tint="0.39994506668294322"/>
      </top>
      <bottom style="medium">
        <color indexed="64"/>
      </bottom>
      <diagonal/>
    </border>
    <border>
      <left style="thin">
        <color indexed="64"/>
      </left>
      <right/>
      <top style="thin">
        <color theme="0" tint="-0.24994659260841701"/>
      </top>
      <bottom style="thin">
        <color theme="3" tint="0.39994506668294322"/>
      </bottom>
      <diagonal/>
    </border>
    <border>
      <left style="thin">
        <color indexed="64"/>
      </left>
      <right/>
      <top style="thin">
        <color theme="3" tint="0.39994506668294322"/>
      </top>
      <bottom style="thin">
        <color theme="0" tint="-0.24994659260841701"/>
      </bottom>
      <diagonal/>
    </border>
    <border>
      <left style="medium">
        <color indexed="64"/>
      </left>
      <right style="thin">
        <color theme="0" tint="-0.24994659260841701"/>
      </right>
      <top style="thin">
        <color theme="3" tint="0.39994506668294322"/>
      </top>
      <bottom style="thin">
        <color indexed="64"/>
      </bottom>
      <diagonal/>
    </border>
    <border>
      <left style="medium">
        <color indexed="64"/>
      </left>
      <right style="medium">
        <color indexed="64"/>
      </right>
      <top style="thin">
        <color theme="3" tint="0.39994506668294322"/>
      </top>
      <bottom style="thin">
        <color indexed="64"/>
      </bottom>
      <diagonal/>
    </border>
    <border>
      <left style="thin">
        <color indexed="64"/>
      </left>
      <right style="medium">
        <color indexed="64"/>
      </right>
      <top style="thin">
        <color theme="3" tint="0.39994506668294322"/>
      </top>
      <bottom style="thin">
        <color indexed="64"/>
      </bottom>
      <diagonal/>
    </border>
    <border>
      <left style="medium">
        <color indexed="64"/>
      </left>
      <right style="thin">
        <color theme="0" tint="-0.24994659260841701"/>
      </right>
      <top style="thin">
        <color theme="3" tint="0.39994506668294322"/>
      </top>
      <bottom style="thin">
        <color theme="0" tint="-0.24994659260841701"/>
      </bottom>
      <diagonal/>
    </border>
    <border>
      <left style="thin">
        <color theme="0" tint="-0.24994659260841701"/>
      </left>
      <right style="thin">
        <color theme="0" tint="-0.24994659260841701"/>
      </right>
      <top style="thin">
        <color theme="3" tint="0.39994506668294322"/>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3" tint="0.39994506668294322"/>
      </bottom>
      <diagonal/>
    </border>
    <border>
      <left/>
      <right style="thin">
        <color theme="0" tint="-0.14996795556505021"/>
      </right>
      <top style="thin">
        <color theme="0" tint="-0.14996795556505021"/>
      </top>
      <bottom style="thin">
        <color theme="3" tint="0.39994506668294322"/>
      </bottom>
      <diagonal/>
    </border>
    <border>
      <left/>
      <right style="thin">
        <color theme="0" tint="-0.14996795556505021"/>
      </right>
      <top style="thin">
        <color theme="3" tint="0.39994506668294322"/>
      </top>
      <bottom style="thin">
        <color indexed="64"/>
      </bottom>
      <diagonal/>
    </border>
    <border>
      <left/>
      <right style="medium">
        <color indexed="64"/>
      </right>
      <top style="thin">
        <color theme="0" tint="-0.24994659260841701"/>
      </top>
      <bottom style="double">
        <color indexed="64"/>
      </bottom>
      <diagonal/>
    </border>
    <border>
      <left style="thin">
        <color theme="0" tint="-0.24994659260841701"/>
      </left>
      <right style="thin">
        <color theme="0" tint="-0.14996795556505021"/>
      </right>
      <top style="medium">
        <color auto="1"/>
      </top>
      <bottom style="thin">
        <color theme="3" tint="0.39994506668294322"/>
      </bottom>
      <diagonal/>
    </border>
    <border>
      <left style="thin">
        <color theme="0" tint="-0.24994659260841701"/>
      </left>
      <right style="thin">
        <color theme="0" tint="-0.14996795556505021"/>
      </right>
      <top style="thin">
        <color theme="3" tint="0.39994506668294322"/>
      </top>
      <bottom style="thin">
        <color theme="3" tint="0.39994506668294322"/>
      </bottom>
      <diagonal/>
    </border>
    <border>
      <left style="thin">
        <color theme="0" tint="-0.24994659260841701"/>
      </left>
      <right style="thin">
        <color theme="0" tint="-0.14996795556505021"/>
      </right>
      <top style="thin">
        <color theme="3" tint="0.39994506668294322"/>
      </top>
      <bottom style="medium">
        <color indexed="64"/>
      </bottom>
      <diagonal/>
    </border>
    <border>
      <left style="thin">
        <color indexed="64"/>
      </left>
      <right style="thin">
        <color indexed="22"/>
      </right>
      <top style="medium">
        <color auto="1"/>
      </top>
      <bottom style="thin">
        <color theme="3" tint="0.39994506668294322"/>
      </bottom>
      <diagonal/>
    </border>
    <border>
      <left style="thin">
        <color indexed="64"/>
      </left>
      <right style="thin">
        <color indexed="22"/>
      </right>
      <top style="thin">
        <color theme="3" tint="0.39994506668294322"/>
      </top>
      <bottom style="thin">
        <color theme="3" tint="0.39994506668294322"/>
      </bottom>
      <diagonal/>
    </border>
    <border>
      <left style="thin">
        <color indexed="64"/>
      </left>
      <right style="thin">
        <color indexed="22"/>
      </right>
      <top style="thin">
        <color theme="3" tint="0.39994506668294322"/>
      </top>
      <bottom style="medium">
        <color indexed="64"/>
      </bottom>
      <diagonal/>
    </border>
    <border>
      <left style="thin">
        <color theme="0" tint="-0.24994659260841701"/>
      </left>
      <right style="thin">
        <color theme="0" tint="-0.14996795556505021"/>
      </right>
      <top style="thin">
        <color theme="3" tint="0.39994506668294322"/>
      </top>
      <bottom/>
      <diagonal/>
    </border>
    <border>
      <left style="thin">
        <color theme="0" tint="-0.14996795556505021"/>
      </left>
      <right style="thin">
        <color theme="0" tint="-0.14996795556505021"/>
      </right>
      <top style="thin">
        <color theme="3" tint="0.39994506668294322"/>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14996795556505021"/>
      </right>
      <top style="thin">
        <color theme="3" tint="0.39994506668294322"/>
      </top>
      <bottom/>
      <diagonal/>
    </border>
    <border>
      <left style="thin">
        <color indexed="64"/>
      </left>
      <right/>
      <top style="thin">
        <color theme="3" tint="0.39994506668294322"/>
      </top>
      <bottom/>
      <diagonal/>
    </border>
    <border>
      <left style="thin">
        <color indexed="64"/>
      </left>
      <right style="medium">
        <color indexed="64"/>
      </right>
      <top style="thin">
        <color theme="3" tint="0.39994506668294322"/>
      </top>
      <bottom/>
      <diagonal/>
    </border>
    <border>
      <left style="thin">
        <color indexed="64"/>
      </left>
      <right/>
      <top/>
      <bottom style="thin">
        <color theme="3" tint="0.39994506668294322"/>
      </bottom>
      <diagonal/>
    </border>
    <border>
      <left/>
      <right style="thin">
        <color indexed="64"/>
      </right>
      <top style="thin">
        <color theme="3" tint="0.39994506668294322"/>
      </top>
      <bottom/>
      <diagonal/>
    </border>
    <border>
      <left/>
      <right style="thin">
        <color indexed="64"/>
      </right>
      <top style="medium">
        <color auto="1"/>
      </top>
      <bottom style="medium">
        <color indexed="64"/>
      </bottom>
      <diagonal/>
    </border>
    <border>
      <left style="thin">
        <color theme="0" tint="-0.24994659260841701"/>
      </left>
      <right style="medium">
        <color indexed="64"/>
      </right>
      <top/>
      <bottom/>
      <diagonal/>
    </border>
    <border>
      <left style="thin">
        <color theme="0" tint="-0.24994659260841701"/>
      </left>
      <right/>
      <top style="medium">
        <color indexed="64"/>
      </top>
      <bottom/>
      <diagonal/>
    </border>
    <border>
      <left style="thin">
        <color theme="0" tint="-0.24994659260841701"/>
      </left>
      <right style="medium">
        <color indexed="64"/>
      </right>
      <top style="thin">
        <color theme="3" tint="0.39994506668294322"/>
      </top>
      <bottom/>
      <diagonal/>
    </border>
    <border>
      <left style="medium">
        <color theme="1" tint="4.9989318521683403E-2"/>
      </left>
      <right/>
      <top/>
      <bottom style="thin">
        <color theme="3" tint="0.39994506668294322"/>
      </bottom>
      <diagonal/>
    </border>
    <border>
      <left style="thin">
        <color indexed="64"/>
      </left>
      <right style="medium">
        <color theme="1" tint="4.9989318521683403E-2"/>
      </right>
      <top/>
      <bottom style="thin">
        <color theme="3" tint="0.39994506668294322"/>
      </bottom>
      <diagonal/>
    </border>
    <border>
      <left style="medium">
        <color theme="1" tint="4.9989318521683403E-2"/>
      </left>
      <right/>
      <top style="thin">
        <color theme="3" tint="0.39994506668294322"/>
      </top>
      <bottom style="thin">
        <color theme="3" tint="0.39994506668294322"/>
      </bottom>
      <diagonal/>
    </border>
    <border>
      <left style="thin">
        <color indexed="64"/>
      </left>
      <right style="medium">
        <color theme="1" tint="4.9989318521683403E-2"/>
      </right>
      <top style="thin">
        <color theme="3" tint="0.39994506668294322"/>
      </top>
      <bottom style="thin">
        <color theme="3" tint="0.39994506668294322"/>
      </bottom>
      <diagonal/>
    </border>
    <border>
      <left style="medium">
        <color theme="1" tint="4.9989318521683403E-2"/>
      </left>
      <right/>
      <top style="thin">
        <color theme="3" tint="0.39994506668294322"/>
      </top>
      <bottom/>
      <diagonal/>
    </border>
    <border>
      <left style="thin">
        <color indexed="64"/>
      </left>
      <right style="medium">
        <color theme="1" tint="4.9989318521683403E-2"/>
      </right>
      <top style="thin">
        <color theme="3" tint="0.39994506668294322"/>
      </top>
      <bottom/>
      <diagonal/>
    </border>
    <border>
      <left/>
      <right/>
      <top style="medium">
        <color auto="1"/>
      </top>
      <bottom style="hair">
        <color theme="5" tint="-0.24994659260841701"/>
      </bottom>
      <diagonal/>
    </border>
    <border>
      <left/>
      <right/>
      <top style="hair">
        <color theme="5" tint="-0.24994659260841701"/>
      </top>
      <bottom style="hair">
        <color theme="5" tint="-0.24994659260841701"/>
      </bottom>
      <diagonal/>
    </border>
    <border>
      <left style="thin">
        <color theme="0" tint="-0.24994659260841701"/>
      </left>
      <right/>
      <top/>
      <bottom/>
      <diagonal/>
    </border>
    <border>
      <left style="thin">
        <color theme="3" tint="0.39994506668294322"/>
      </left>
      <right/>
      <top style="medium">
        <color auto="1"/>
      </top>
      <bottom style="medium">
        <color auto="1"/>
      </bottom>
      <diagonal/>
    </border>
    <border>
      <left style="thin">
        <color theme="3" tint="0.39994506668294322"/>
      </left>
      <right/>
      <top style="medium">
        <color auto="1"/>
      </top>
      <bottom style="hair">
        <color theme="5" tint="-0.24994659260841701"/>
      </bottom>
      <diagonal/>
    </border>
    <border>
      <left style="thin">
        <color theme="3" tint="0.39994506668294322"/>
      </left>
      <right/>
      <top style="hair">
        <color theme="5" tint="-0.24994659260841701"/>
      </top>
      <bottom style="hair">
        <color theme="5" tint="-0.24994659260841701"/>
      </bottom>
      <diagonal/>
    </border>
    <border>
      <left style="thin">
        <color theme="3" tint="0.39994506668294322"/>
      </left>
      <right/>
      <top style="hair">
        <color theme="5" tint="-0.24994659260841701"/>
      </top>
      <bottom style="medium">
        <color auto="1"/>
      </bottom>
      <diagonal/>
    </border>
    <border>
      <left style="thin">
        <color theme="3" tint="0.39994506668294322"/>
      </left>
      <right style="thin">
        <color theme="3" tint="0.39994506668294322"/>
      </right>
      <top style="medium">
        <color auto="1"/>
      </top>
      <bottom style="medium">
        <color auto="1"/>
      </bottom>
      <diagonal/>
    </border>
    <border>
      <left style="thin">
        <color theme="3" tint="0.39994506668294322"/>
      </left>
      <right style="thin">
        <color theme="3" tint="0.39994506668294322"/>
      </right>
      <top style="medium">
        <color auto="1"/>
      </top>
      <bottom style="hair">
        <color theme="5" tint="-0.24994659260841701"/>
      </bottom>
      <diagonal/>
    </border>
    <border>
      <left style="thin">
        <color theme="3" tint="0.39994506668294322"/>
      </left>
      <right style="thin">
        <color theme="3" tint="0.39994506668294322"/>
      </right>
      <top style="hair">
        <color theme="5" tint="-0.24994659260841701"/>
      </top>
      <bottom style="hair">
        <color theme="5" tint="-0.24994659260841701"/>
      </bottom>
      <diagonal/>
    </border>
    <border>
      <left style="thin">
        <color theme="3" tint="0.39994506668294322"/>
      </left>
      <right style="thin">
        <color theme="3" tint="0.39994506668294322"/>
      </right>
      <top/>
      <bottom style="medium">
        <color auto="1"/>
      </bottom>
      <diagonal/>
    </border>
    <border>
      <left style="thin">
        <color theme="3" tint="0.39994506668294322"/>
      </left>
      <right style="thin">
        <color theme="3" tint="0.39994506668294322"/>
      </right>
      <top style="medium">
        <color auto="1"/>
      </top>
      <bottom/>
      <diagonal/>
    </border>
    <border>
      <left/>
      <right/>
      <top style="thin">
        <color indexed="64"/>
      </top>
      <bottom style="medium">
        <color theme="3" tint="-0.24994659260841701"/>
      </bottom>
      <diagonal/>
    </border>
    <border>
      <left style="medium">
        <color auto="1"/>
      </left>
      <right/>
      <top/>
      <bottom/>
      <diagonal/>
    </border>
    <border>
      <left/>
      <right style="thin">
        <color indexed="64"/>
      </right>
      <top/>
      <bottom style="thin">
        <color theme="0" tint="-0.24994659260841701"/>
      </bottom>
      <diagonal/>
    </border>
    <border>
      <left/>
      <right style="double">
        <color indexed="64"/>
      </right>
      <top style="thin">
        <color indexed="64"/>
      </top>
      <bottom style="medium">
        <color auto="1"/>
      </bottom>
      <diagonal/>
    </border>
    <border>
      <left/>
      <right style="thin">
        <color indexed="64"/>
      </right>
      <top style="medium">
        <color indexed="64"/>
      </top>
      <bottom style="thin">
        <color theme="0" tint="-0.14996795556505021"/>
      </bottom>
      <diagonal/>
    </border>
    <border>
      <left/>
      <right/>
      <top style="medium">
        <color indexed="64"/>
      </top>
      <bottom style="thin">
        <color theme="0" tint="-0.14996795556505021"/>
      </bottom>
      <diagonal/>
    </border>
    <border>
      <left/>
      <right style="thin">
        <color indexed="64"/>
      </right>
      <top style="thin">
        <color theme="0" tint="-0.14996795556505021"/>
      </top>
      <bottom style="thin">
        <color theme="0" tint="-0.14996795556505021"/>
      </bottom>
      <diagonal/>
    </border>
    <border>
      <left/>
      <right/>
      <top/>
      <bottom style="medium">
        <color indexed="64"/>
      </bottom>
      <diagonal/>
    </border>
    <border>
      <left style="thin">
        <color indexed="64"/>
      </left>
      <right style="thin">
        <color indexed="64"/>
      </right>
      <top style="thin">
        <color theme="0" tint="-0.14996795556505021"/>
      </top>
      <bottom style="thin">
        <color theme="0" tint="-0.14996795556505021"/>
      </bottom>
      <diagonal/>
    </border>
    <border>
      <left/>
      <right style="medium">
        <color indexed="64"/>
      </right>
      <top style="thin">
        <color indexed="64"/>
      </top>
      <bottom style="thin">
        <color theme="3" tint="0.39994506668294322"/>
      </bottom>
      <diagonal/>
    </border>
    <border>
      <left/>
      <right style="medium">
        <color indexed="64"/>
      </right>
      <top style="thin">
        <color theme="3" tint="0.39994506668294322"/>
      </top>
      <bottom style="thin">
        <color indexed="64"/>
      </bottom>
      <diagonal/>
    </border>
    <border>
      <left/>
      <right style="thin">
        <color theme="0" tint="-0.14990691854609822"/>
      </right>
      <top style="thin">
        <color theme="3" tint="0.39994506668294322"/>
      </top>
      <bottom style="thin">
        <color theme="3" tint="0.39994506668294322"/>
      </bottom>
      <diagonal/>
    </border>
    <border>
      <left style="thin">
        <color theme="0" tint="-0.14996795556505021"/>
      </left>
      <right style="thin">
        <color theme="0" tint="-0.14990691854609822"/>
      </right>
      <top style="medium">
        <color indexed="64"/>
      </top>
      <bottom style="thin">
        <color theme="3" tint="0.39994506668294322"/>
      </bottom>
      <diagonal/>
    </border>
    <border>
      <left style="thin">
        <color theme="0" tint="-0.14996795556505021"/>
      </left>
      <right style="thin">
        <color theme="0" tint="-0.14990691854609822"/>
      </right>
      <top style="thin">
        <color theme="3" tint="0.39994506668294322"/>
      </top>
      <bottom style="thin">
        <color theme="3" tint="0.39994506668294322"/>
      </bottom>
      <diagonal/>
    </border>
    <border>
      <left style="thin">
        <color theme="0" tint="-0.14996795556505021"/>
      </left>
      <right style="thin">
        <color theme="0" tint="-0.14990691854609822"/>
      </right>
      <top/>
      <bottom style="medium">
        <color indexed="64"/>
      </bottom>
      <diagonal/>
    </border>
    <border>
      <left/>
      <right style="thin">
        <color theme="0" tint="-0.14996795556505021"/>
      </right>
      <top style="medium">
        <color indexed="64"/>
      </top>
      <bottom style="thin">
        <color theme="3" tint="0.39994506668294322"/>
      </bottom>
      <diagonal/>
    </border>
    <border>
      <left/>
      <right style="thin">
        <color theme="0" tint="-0.14996795556505021"/>
      </right>
      <top style="thin">
        <color theme="3" tint="0.39994506668294322"/>
      </top>
      <bottom style="thin">
        <color theme="3" tint="0.39994506668294322"/>
      </bottom>
      <diagonal/>
    </border>
    <border>
      <left style="thin">
        <color theme="0" tint="-0.14996795556505021"/>
      </left>
      <right/>
      <top/>
      <bottom/>
      <diagonal/>
    </border>
    <border>
      <left style="thin">
        <color indexed="64"/>
      </left>
      <right style="medium">
        <color indexed="64"/>
      </right>
      <top/>
      <bottom style="thin">
        <color theme="3" tint="0.39994506668294322"/>
      </bottom>
      <diagonal/>
    </border>
    <border>
      <left/>
      <right style="medium">
        <color indexed="64"/>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medium">
        <color indexed="64"/>
      </right>
      <top style="thin">
        <color theme="0" tint="-0.14993743705557422"/>
      </top>
      <bottom style="thin">
        <color theme="0" tint="-0.14990691854609822"/>
      </bottom>
      <diagonal/>
    </border>
    <border>
      <left/>
      <right/>
      <top style="thin">
        <color theme="0" tint="-0.14993743705557422"/>
      </top>
      <bottom style="thin">
        <color theme="0" tint="-0.14990691854609822"/>
      </bottom>
      <diagonal/>
    </border>
    <border>
      <left/>
      <right style="double">
        <color auto="1"/>
      </right>
      <top style="medium">
        <color auto="1"/>
      </top>
      <bottom style="medium">
        <color auto="1"/>
      </bottom>
      <diagonal/>
    </border>
    <border>
      <left style="double">
        <color indexed="64"/>
      </left>
      <right style="medium">
        <color indexed="64"/>
      </right>
      <top/>
      <bottom style="medium">
        <color auto="1"/>
      </bottom>
      <diagonal/>
    </border>
    <border>
      <left/>
      <right/>
      <top/>
      <bottom style="thin">
        <color theme="3" tint="0.39994506668294322"/>
      </bottom>
      <diagonal/>
    </border>
    <border>
      <left/>
      <right style="medium">
        <color indexed="64"/>
      </right>
      <top/>
      <bottom style="thin">
        <color theme="3" tint="0.39994506668294322"/>
      </bottom>
      <diagonal/>
    </border>
    <border>
      <left style="medium">
        <color indexed="64"/>
      </left>
      <right/>
      <top style="thin">
        <color theme="4" tint="0.39997558519241921"/>
      </top>
      <bottom style="medium">
        <color indexed="64"/>
      </bottom>
      <diagonal/>
    </border>
    <border>
      <left style="thin">
        <color indexed="64"/>
      </left>
      <right/>
      <top style="thin">
        <color theme="4" tint="0.39997558519241921"/>
      </top>
      <bottom style="medium">
        <color indexed="64"/>
      </bottom>
      <diagonal/>
    </border>
    <border>
      <left style="thin">
        <color indexed="64"/>
      </left>
      <right style="medium">
        <color indexed="64"/>
      </right>
      <top style="thin">
        <color theme="4" tint="0.39997558519241921"/>
      </top>
      <bottom style="medium">
        <color indexed="64"/>
      </bottom>
      <diagonal/>
    </border>
    <border>
      <left style="thin">
        <color theme="0" tint="-0.14993743705557422"/>
      </left>
      <right/>
      <top/>
      <bottom style="thin">
        <color theme="3" tint="0.39994506668294322"/>
      </bottom>
      <diagonal/>
    </border>
    <border>
      <left style="medium">
        <color indexed="64"/>
      </left>
      <right style="medium">
        <color indexed="64"/>
      </right>
      <top style="thin">
        <color theme="3" tint="0.39994506668294322"/>
      </top>
      <bottom/>
      <diagonal/>
    </border>
    <border>
      <left style="medium">
        <color indexed="64"/>
      </left>
      <right style="medium">
        <color indexed="64"/>
      </right>
      <top/>
      <bottom style="thin">
        <color theme="3" tint="0.39994506668294322"/>
      </bottom>
      <diagonal/>
    </border>
    <border>
      <left/>
      <right/>
      <top style="thin">
        <color theme="0" tint="-0.24994659260841701"/>
      </top>
      <bottom style="thin">
        <color indexed="64"/>
      </bottom>
      <diagonal/>
    </border>
    <border>
      <left style="medium">
        <color theme="3" tint="-0.24994659260841701"/>
      </left>
      <right style="medium">
        <color theme="3" tint="-0.24994659260841701"/>
      </right>
      <top/>
      <bottom/>
      <diagonal/>
    </border>
    <border>
      <left style="medium">
        <color indexed="64"/>
      </left>
      <right style="thin">
        <color indexed="64"/>
      </right>
      <top style="thin">
        <color theme="4" tint="0.39997558519241921"/>
      </top>
      <bottom style="medium">
        <color indexed="64"/>
      </bottom>
      <diagonal/>
    </border>
    <border>
      <left style="thin">
        <color theme="0" tint="-0.34998626667073579"/>
      </left>
      <right style="thin">
        <color theme="0" tint="-0.34998626667073579"/>
      </right>
      <top style="thin">
        <color theme="3" tint="0.39994506668294322"/>
      </top>
      <bottom/>
      <diagonal/>
    </border>
    <border>
      <left style="thin">
        <color theme="0" tint="-0.34998626667073579"/>
      </left>
      <right style="medium">
        <color indexed="64"/>
      </right>
      <top style="thin">
        <color theme="3" tint="0.39994506668294322"/>
      </top>
      <bottom/>
      <diagonal/>
    </border>
    <border>
      <left style="medium">
        <color indexed="64"/>
      </left>
      <right style="thin">
        <color theme="0" tint="-0.14996795556505021"/>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medium">
        <color indexed="64"/>
      </left>
      <right style="thin">
        <color theme="0" tint="-0.14996795556505021"/>
      </right>
      <top style="medium">
        <color indexed="64"/>
      </top>
      <bottom style="double">
        <color indexed="64"/>
      </bottom>
      <diagonal/>
    </border>
    <border>
      <left style="thin">
        <color theme="0" tint="-0.14996795556505021"/>
      </left>
      <right style="thin">
        <color theme="0" tint="-0.14996795556505021"/>
      </right>
      <top style="medium">
        <color indexed="64"/>
      </top>
      <bottom style="double">
        <color indexed="64"/>
      </bottom>
      <diagonal/>
    </border>
    <border>
      <left style="thin">
        <color theme="0" tint="-0.14996795556505021"/>
      </left>
      <right style="medium">
        <color indexed="64"/>
      </right>
      <top style="medium">
        <color indexed="64"/>
      </top>
      <bottom style="double">
        <color indexed="64"/>
      </bottom>
      <diagonal/>
    </border>
    <border>
      <left/>
      <right/>
      <top style="thin">
        <color theme="0" tint="-0.14996795556505021"/>
      </top>
      <bottom style="thin">
        <color indexed="64"/>
      </bottom>
      <diagonal/>
    </border>
    <border>
      <left style="medium">
        <color rgb="FFE0E3E5"/>
      </left>
      <right style="medium">
        <color rgb="FFE0E3E5"/>
      </right>
      <top style="medium">
        <color rgb="FFE0E3E5"/>
      </top>
      <bottom style="medium">
        <color rgb="FFE0E3E5"/>
      </bottom>
      <diagonal/>
    </border>
    <border>
      <left style="medium">
        <color indexed="64"/>
      </left>
      <right/>
      <top/>
      <bottom style="thin">
        <color indexed="64"/>
      </bottom>
      <diagonal/>
    </border>
    <border>
      <left/>
      <right style="thin">
        <color indexed="64"/>
      </right>
      <top/>
      <bottom style="thin">
        <color theme="3" tint="0.39994506668294322"/>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theme="0" tint="-0.14996795556505021"/>
      </right>
      <top style="thin">
        <color theme="3" tint="0.39994506668294322"/>
      </top>
      <bottom style="medium">
        <color indexed="64"/>
      </bottom>
      <diagonal/>
    </border>
    <border>
      <left style="thin">
        <color theme="0" tint="-0.14996795556505021"/>
      </left>
      <right style="thin">
        <color indexed="64"/>
      </right>
      <top style="thin">
        <color theme="3" tint="0.39994506668294322"/>
      </top>
      <bottom/>
      <diagonal/>
    </border>
    <border>
      <left style="thin">
        <color theme="0" tint="-0.14996795556505021"/>
      </left>
      <right/>
      <top style="thin">
        <color theme="3" tint="0.39994506668294322"/>
      </top>
      <bottom style="medium">
        <color auto="1"/>
      </bottom>
      <diagonal/>
    </border>
    <border>
      <left style="thin">
        <color indexed="64"/>
      </left>
      <right style="thin">
        <color theme="0" tint="-0.14996795556505021"/>
      </right>
      <top/>
      <bottom style="thin">
        <color theme="3" tint="0.39994506668294322"/>
      </bottom>
      <diagonal/>
    </border>
    <border>
      <left style="thin">
        <color theme="0" tint="-0.14996795556505021"/>
      </left>
      <right style="thin">
        <color indexed="64"/>
      </right>
      <top/>
      <bottom style="thin">
        <color theme="3" tint="0.39994506668294322"/>
      </bottom>
      <diagonal/>
    </border>
    <border>
      <left/>
      <right style="double">
        <color auto="1"/>
      </right>
      <top style="double">
        <color auto="1"/>
      </top>
      <bottom style="double">
        <color auto="1"/>
      </bottom>
      <diagonal/>
    </border>
    <border>
      <left style="thin">
        <color indexed="64"/>
      </left>
      <right/>
      <top style="thin">
        <color theme="3" tint="0.39994506668294322"/>
      </top>
      <bottom style="double">
        <color auto="1"/>
      </bottom>
      <diagonal/>
    </border>
    <border>
      <left/>
      <right style="medium">
        <color indexed="64"/>
      </right>
      <top style="thin">
        <color theme="3" tint="0.39994506668294322"/>
      </top>
      <bottom style="double">
        <color auto="1"/>
      </bottom>
      <diagonal/>
    </border>
    <border>
      <left/>
      <right/>
      <top/>
      <bottom style="medium">
        <color indexed="18"/>
      </bottom>
      <diagonal/>
    </border>
    <border>
      <left style="medium">
        <color indexed="64"/>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theme="0" tint="-0.499984740745262"/>
      </left>
      <right/>
      <top style="medium">
        <color indexed="64"/>
      </top>
      <bottom style="medium">
        <color indexed="64"/>
      </bottom>
      <diagonal/>
    </border>
    <border>
      <left/>
      <right/>
      <top style="medium">
        <color indexed="18"/>
      </top>
      <bottom/>
      <diagonal/>
    </border>
    <border>
      <left style="medium">
        <color indexed="18"/>
      </left>
      <right/>
      <top style="medium">
        <color indexed="18"/>
      </top>
      <bottom/>
      <diagonal/>
    </border>
    <border>
      <left style="medium">
        <color indexed="18"/>
      </left>
      <right/>
      <top/>
      <bottom style="medium">
        <color indexed="18"/>
      </bottom>
      <diagonal/>
    </border>
    <border>
      <left/>
      <right style="medium">
        <color indexed="18"/>
      </right>
      <top style="medium">
        <color indexed="18"/>
      </top>
      <bottom/>
      <diagonal/>
    </border>
    <border>
      <left/>
      <right style="medium">
        <color indexed="18"/>
      </right>
      <top/>
      <bottom style="medium">
        <color indexed="18"/>
      </bottom>
      <diagonal/>
    </border>
    <border>
      <left style="medium">
        <color indexed="64"/>
      </left>
      <right style="thin">
        <color theme="0" tint="-0.14996795556505021"/>
      </right>
      <top style="thin">
        <color indexed="64"/>
      </top>
      <bottom style="thin">
        <color theme="3" tint="0.39994506668294322"/>
      </bottom>
      <diagonal/>
    </border>
    <border>
      <left style="thin">
        <color theme="0" tint="-0.14996795556505021"/>
      </left>
      <right style="thin">
        <color theme="0" tint="-0.14996795556505021"/>
      </right>
      <top style="thin">
        <color indexed="64"/>
      </top>
      <bottom style="thin">
        <color theme="3" tint="0.39994506668294322"/>
      </bottom>
      <diagonal/>
    </border>
    <border>
      <left style="thin">
        <color theme="0" tint="-0.14996795556505021"/>
      </left>
      <right style="medium">
        <color indexed="64"/>
      </right>
      <top style="thin">
        <color indexed="64"/>
      </top>
      <bottom style="thin">
        <color theme="3" tint="0.39994506668294322"/>
      </bottom>
      <diagonal/>
    </border>
    <border>
      <left style="medium">
        <color indexed="64"/>
      </left>
      <right style="thin">
        <color theme="0" tint="-0.14996795556505021"/>
      </right>
      <top style="thin">
        <color theme="3" tint="0.39994506668294322"/>
      </top>
      <bottom style="double">
        <color indexed="64"/>
      </bottom>
      <diagonal/>
    </border>
    <border>
      <left style="thin">
        <color theme="0" tint="-0.14996795556505021"/>
      </left>
      <right style="thin">
        <color theme="0" tint="-0.14996795556505021"/>
      </right>
      <top style="thin">
        <color theme="3" tint="0.39994506668294322"/>
      </top>
      <bottom style="double">
        <color indexed="64"/>
      </bottom>
      <diagonal/>
    </border>
    <border>
      <left style="medium">
        <color indexed="64"/>
      </left>
      <right style="thin">
        <color theme="0" tint="-0.14996795556505021"/>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style="medium">
        <color indexed="64"/>
      </left>
      <right style="thin">
        <color theme="0" tint="-0.14996795556505021"/>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medium">
        <color indexed="64"/>
      </right>
      <top style="thin">
        <color indexed="64"/>
      </top>
      <bottom style="thin">
        <color indexed="64"/>
      </bottom>
      <diagonal/>
    </border>
    <border>
      <left style="medium">
        <color indexed="64"/>
      </left>
      <right/>
      <top style="thin">
        <color indexed="64"/>
      </top>
      <bottom/>
      <diagonal/>
    </border>
    <border>
      <left style="thin">
        <color theme="0" tint="-0.14993743705557422"/>
      </left>
      <right style="thin">
        <color theme="0" tint="-0.14993743705557422"/>
      </right>
      <top/>
      <bottom style="thin">
        <color theme="3" tint="0.39994506668294322"/>
      </bottom>
      <diagonal/>
    </border>
    <border>
      <left style="thin">
        <color theme="0" tint="-0.14993743705557422"/>
      </left>
      <right style="thin">
        <color theme="0" tint="-0.14990691854609822"/>
      </right>
      <top/>
      <bottom style="thin">
        <color theme="3" tint="0.39994506668294322"/>
      </bottom>
      <diagonal/>
    </border>
    <border>
      <left/>
      <right style="thin">
        <color theme="0" tint="-0.14990691854609822"/>
      </right>
      <top/>
      <bottom style="thin">
        <color theme="3" tint="0.39994506668294322"/>
      </bottom>
      <diagonal/>
    </border>
    <border>
      <left style="thin">
        <color theme="0" tint="-0.14990691854609822"/>
      </left>
      <right style="thin">
        <color theme="0" tint="-0.14990691854609822"/>
      </right>
      <top/>
      <bottom style="thin">
        <color theme="3" tint="0.39994506668294322"/>
      </bottom>
      <diagonal/>
    </border>
    <border>
      <left style="thin">
        <color theme="0" tint="-0.14990691854609822"/>
      </left>
      <right style="thin">
        <color theme="0" tint="-0.14993743705557422"/>
      </right>
      <top/>
      <bottom style="thin">
        <color theme="3" tint="0.39994506668294322"/>
      </bottom>
      <diagonal/>
    </border>
    <border>
      <left style="thin">
        <color theme="0" tint="-0.14993743705557422"/>
      </left>
      <right style="medium">
        <color indexed="64"/>
      </right>
      <top/>
      <bottom style="thin">
        <color theme="3" tint="0.39994506668294322"/>
      </bottom>
      <diagonal/>
    </border>
    <border>
      <left style="thin">
        <color theme="0" tint="-0.24994659260841701"/>
      </left>
      <right/>
      <top style="thin">
        <color indexed="64"/>
      </top>
      <bottom/>
      <diagonal/>
    </border>
    <border>
      <left style="thin">
        <color theme="0" tint="-0.24994659260841701"/>
      </left>
      <right style="medium">
        <color indexed="64"/>
      </right>
      <top style="thin">
        <color indexed="64"/>
      </top>
      <bottom/>
      <diagonal/>
    </border>
    <border>
      <left/>
      <right/>
      <top/>
      <bottom style="medium">
        <color auto="1"/>
      </bottom>
      <diagonal/>
    </border>
    <border>
      <left style="thin">
        <color indexed="64"/>
      </left>
      <right style="thin">
        <color indexed="64"/>
      </right>
      <top style="medium">
        <color indexed="64"/>
      </top>
      <bottom/>
      <diagonal/>
    </border>
    <border>
      <left style="thin">
        <color theme="0" tint="-0.24994659260841701"/>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theme="3" tint="0.3999450666829432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theme="3" tint="-0.499984740745262"/>
      </right>
      <top/>
      <bottom style="medium">
        <color auto="1"/>
      </bottom>
      <diagonal/>
    </border>
    <border>
      <left/>
      <right/>
      <top style="medium">
        <color auto="1"/>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0" fontId="82" fillId="0" borderId="0"/>
    <xf numFmtId="44" fontId="1" fillId="0" borderId="0" applyFont="0" applyFill="0" applyBorder="0" applyAlignment="0" applyProtection="0"/>
    <xf numFmtId="0" fontId="83" fillId="33" borderId="0" applyNumberFormat="0" applyBorder="0" applyAlignment="0" applyProtection="0"/>
  </cellStyleXfs>
  <cellXfs count="2335">
    <xf numFmtId="0" fontId="0" fillId="0" borderId="0" xfId="0"/>
    <xf numFmtId="0" fontId="3"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3" fillId="0" borderId="33" xfId="0" applyFont="1" applyBorder="1" applyAlignment="1" applyProtection="1">
      <alignment vertical="center"/>
    </xf>
    <xf numFmtId="0" fontId="3" fillId="0" borderId="32" xfId="0" applyFont="1" applyFill="1" applyBorder="1" applyAlignment="1" applyProtection="1">
      <alignment vertical="center"/>
    </xf>
    <xf numFmtId="0" fontId="3" fillId="0" borderId="34" xfId="0" applyFont="1" applyFill="1" applyBorder="1" applyAlignment="1" applyProtection="1">
      <alignment vertical="center"/>
    </xf>
    <xf numFmtId="0" fontId="3" fillId="0" borderId="35" xfId="0" applyFont="1" applyFill="1" applyBorder="1" applyAlignment="1" applyProtection="1">
      <alignment vertical="center"/>
    </xf>
    <xf numFmtId="0" fontId="3" fillId="0" borderId="36" xfId="0" applyFont="1" applyFill="1" applyBorder="1" applyAlignment="1" applyProtection="1">
      <alignment vertical="center"/>
    </xf>
    <xf numFmtId="0" fontId="3" fillId="0" borderId="38" xfId="0" applyFont="1" applyBorder="1" applyAlignment="1" applyProtection="1">
      <alignment vertical="center"/>
    </xf>
    <xf numFmtId="0" fontId="3" fillId="0" borderId="39" xfId="0" applyFont="1" applyBorder="1" applyAlignment="1" applyProtection="1">
      <alignment vertical="center"/>
    </xf>
    <xf numFmtId="0" fontId="3" fillId="0" borderId="40" xfId="0" applyFont="1" applyBorder="1" applyAlignment="1" applyProtection="1">
      <alignment vertical="center"/>
    </xf>
    <xf numFmtId="0" fontId="3" fillId="0" borderId="41" xfId="0" applyFont="1" applyBorder="1" applyAlignment="1" applyProtection="1">
      <alignment vertical="center"/>
    </xf>
    <xf numFmtId="0" fontId="3" fillId="0" borderId="42" xfId="0" applyFont="1" applyBorder="1" applyAlignment="1" applyProtection="1">
      <alignment vertical="center"/>
    </xf>
    <xf numFmtId="0" fontId="3" fillId="0" borderId="118" xfId="0" applyFont="1" applyFill="1" applyBorder="1" applyAlignment="1" applyProtection="1">
      <alignment vertical="center"/>
    </xf>
    <xf numFmtId="0" fontId="3" fillId="0" borderId="119" xfId="0" applyFont="1" applyFill="1" applyBorder="1" applyAlignment="1" applyProtection="1">
      <alignment vertical="center"/>
    </xf>
    <xf numFmtId="0" fontId="26" fillId="0" borderId="0" xfId="0" applyFont="1" applyFill="1" applyBorder="1" applyAlignment="1" applyProtection="1">
      <alignment horizontal="center" vertical="center" wrapText="1"/>
    </xf>
    <xf numFmtId="42" fontId="22" fillId="0" borderId="0" xfId="0" applyNumberFormat="1" applyFont="1" applyFill="1" applyBorder="1" applyAlignment="1" applyProtection="1">
      <alignment vertical="center"/>
    </xf>
    <xf numFmtId="0" fontId="14" fillId="0" borderId="0" xfId="0" applyFont="1" applyFill="1" applyBorder="1" applyProtection="1"/>
    <xf numFmtId="0" fontId="25" fillId="0" borderId="0" xfId="0" applyFont="1" applyFill="1" applyBorder="1" applyAlignment="1" applyProtection="1"/>
    <xf numFmtId="42" fontId="15" fillId="0" borderId="0" xfId="0" applyNumberFormat="1" applyFont="1" applyFill="1" applyBorder="1" applyProtection="1"/>
    <xf numFmtId="42" fontId="22" fillId="0" borderId="0" xfId="0" applyNumberFormat="1" applyFont="1" applyBorder="1" applyAlignment="1" applyProtection="1">
      <alignment vertical="center"/>
    </xf>
    <xf numFmtId="42" fontId="22" fillId="12" borderId="130" xfId="0" applyNumberFormat="1" applyFont="1" applyFill="1" applyBorder="1" applyAlignment="1" applyProtection="1">
      <alignment vertical="center"/>
    </xf>
    <xf numFmtId="42" fontId="22" fillId="6" borderId="69" xfId="0" applyNumberFormat="1" applyFont="1" applyFill="1" applyBorder="1" applyAlignment="1" applyProtection="1">
      <alignment vertical="center"/>
    </xf>
    <xf numFmtId="42" fontId="22" fillId="12" borderId="126" xfId="0" applyNumberFormat="1" applyFont="1" applyFill="1" applyBorder="1" applyAlignment="1" applyProtection="1">
      <alignment vertical="center"/>
    </xf>
    <xf numFmtId="42" fontId="22" fillId="17" borderId="71" xfId="0" applyNumberFormat="1" applyFont="1" applyFill="1" applyBorder="1" applyAlignment="1" applyProtection="1">
      <alignment vertical="center"/>
    </xf>
    <xf numFmtId="42" fontId="22" fillId="17" borderId="131" xfId="0" applyNumberFormat="1" applyFont="1" applyFill="1" applyBorder="1" applyAlignment="1" applyProtection="1">
      <alignment vertical="center"/>
    </xf>
    <xf numFmtId="0" fontId="25" fillId="0" borderId="94" xfId="0" applyFont="1" applyFill="1" applyBorder="1" applyAlignment="1" applyProtection="1"/>
    <xf numFmtId="5" fontId="24" fillId="0" borderId="91" xfId="0" applyNumberFormat="1" applyFont="1" applyFill="1" applyBorder="1" applyAlignment="1" applyProtection="1">
      <alignment vertical="center"/>
    </xf>
    <xf numFmtId="42" fontId="22" fillId="0" borderId="135" xfId="0" applyNumberFormat="1" applyFont="1" applyFill="1" applyBorder="1" applyAlignment="1" applyProtection="1">
      <alignment vertical="center"/>
    </xf>
    <xf numFmtId="5" fontId="29" fillId="0" borderId="91" xfId="0" applyNumberFormat="1" applyFont="1" applyFill="1" applyBorder="1" applyAlignment="1" applyProtection="1">
      <alignment vertical="center"/>
    </xf>
    <xf numFmtId="5" fontId="26" fillId="0" borderId="91" xfId="0" applyNumberFormat="1" applyFont="1" applyFill="1" applyBorder="1" applyAlignment="1" applyProtection="1">
      <alignment vertical="center"/>
    </xf>
    <xf numFmtId="42" fontId="22" fillId="0" borderId="91" xfId="0" applyNumberFormat="1" applyFont="1" applyFill="1" applyBorder="1" applyAlignment="1" applyProtection="1">
      <alignment vertical="center"/>
    </xf>
    <xf numFmtId="5" fontId="29" fillId="10" borderId="125" xfId="0" applyNumberFormat="1" applyFont="1" applyFill="1" applyBorder="1" applyAlignment="1" applyProtection="1">
      <alignment vertical="center"/>
    </xf>
    <xf numFmtId="0" fontId="29" fillId="10" borderId="115" xfId="0" applyFont="1" applyFill="1" applyBorder="1" applyProtection="1"/>
    <xf numFmtId="42" fontId="22" fillId="17" borderId="117" xfId="0" applyNumberFormat="1" applyFont="1" applyFill="1" applyBorder="1" applyAlignment="1" applyProtection="1">
      <alignment vertical="center"/>
    </xf>
    <xf numFmtId="5" fontId="11" fillId="0" borderId="35" xfId="0" applyNumberFormat="1" applyFont="1" applyFill="1" applyBorder="1" applyAlignment="1" applyProtection="1">
      <alignment vertical="center"/>
    </xf>
    <xf numFmtId="5" fontId="10" fillId="0" borderId="35" xfId="0" applyNumberFormat="1" applyFont="1" applyFill="1" applyBorder="1" applyAlignment="1" applyProtection="1">
      <alignment vertical="center"/>
    </xf>
    <xf numFmtId="44" fontId="22" fillId="0" borderId="0" xfId="0" applyNumberFormat="1" applyFont="1" applyFill="1" applyBorder="1" applyAlignment="1" applyProtection="1">
      <alignment vertical="center"/>
    </xf>
    <xf numFmtId="44" fontId="33" fillId="0" borderId="0" xfId="0" applyNumberFormat="1" applyFont="1" applyFill="1" applyBorder="1" applyAlignment="1" applyProtection="1">
      <alignment vertical="center"/>
    </xf>
    <xf numFmtId="44" fontId="22" fillId="0" borderId="35" xfId="0" applyNumberFormat="1" applyFont="1" applyFill="1" applyBorder="1" applyAlignment="1" applyProtection="1">
      <alignment vertical="center"/>
    </xf>
    <xf numFmtId="0" fontId="11" fillId="5" borderId="0" xfId="0" applyFont="1" applyFill="1" applyBorder="1" applyAlignment="1" applyProtection="1">
      <alignment horizontal="center" wrapText="1"/>
    </xf>
    <xf numFmtId="5" fontId="24" fillId="0" borderId="0" xfId="0" applyNumberFormat="1" applyFont="1" applyFill="1" applyBorder="1" applyAlignment="1" applyProtection="1">
      <alignment vertical="center"/>
    </xf>
    <xf numFmtId="0" fontId="24" fillId="0" borderId="0" xfId="0" applyFont="1" applyBorder="1" applyProtection="1"/>
    <xf numFmtId="3" fontId="24" fillId="0" borderId="0" xfId="0" applyNumberFormat="1" applyFont="1" applyFill="1" applyBorder="1" applyAlignment="1" applyProtection="1">
      <alignment vertical="center"/>
    </xf>
    <xf numFmtId="5" fontId="29" fillId="0" borderId="0" xfId="0" applyNumberFormat="1" applyFont="1" applyFill="1" applyBorder="1" applyAlignment="1" applyProtection="1">
      <alignment vertical="center"/>
    </xf>
    <xf numFmtId="5" fontId="26" fillId="0" borderId="0" xfId="0" applyNumberFormat="1" applyFont="1" applyFill="1" applyBorder="1" applyAlignment="1" applyProtection="1">
      <alignment vertical="center"/>
    </xf>
    <xf numFmtId="0" fontId="24" fillId="0" borderId="0" xfId="0" applyFont="1" applyBorder="1" applyAlignment="1" applyProtection="1">
      <alignment vertical="center"/>
    </xf>
    <xf numFmtId="0" fontId="24"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164" fontId="24" fillId="0" borderId="0" xfId="0" applyNumberFormat="1" applyFont="1" applyFill="1" applyBorder="1" applyAlignment="1" applyProtection="1">
      <alignment vertical="center"/>
    </xf>
    <xf numFmtId="9" fontId="24" fillId="0" borderId="0" xfId="0" applyNumberFormat="1" applyFont="1" applyFill="1" applyBorder="1" applyAlignment="1" applyProtection="1">
      <alignment vertical="center"/>
    </xf>
    <xf numFmtId="165" fontId="24" fillId="0" borderId="0" xfId="0" applyNumberFormat="1" applyFont="1" applyFill="1" applyBorder="1" applyAlignment="1" applyProtection="1">
      <alignment vertical="center"/>
    </xf>
    <xf numFmtId="9" fontId="24" fillId="0" borderId="0" xfId="0" applyNumberFormat="1" applyFont="1" applyFill="1" applyBorder="1" applyAlignment="1" applyProtection="1">
      <alignment horizontal="right" vertical="center"/>
    </xf>
    <xf numFmtId="5" fontId="24" fillId="0" borderId="0" xfId="0" applyNumberFormat="1" applyFont="1" applyFill="1" applyBorder="1" applyAlignment="1" applyProtection="1">
      <alignment horizontal="center" vertical="center"/>
    </xf>
    <xf numFmtId="5" fontId="24" fillId="0" borderId="35" xfId="0" applyNumberFormat="1" applyFont="1" applyFill="1" applyBorder="1" applyAlignment="1" applyProtection="1">
      <alignment vertical="center"/>
    </xf>
    <xf numFmtId="5" fontId="26" fillId="0" borderId="35" xfId="0" applyNumberFormat="1" applyFont="1" applyFill="1" applyBorder="1" applyAlignment="1" applyProtection="1">
      <alignment vertical="center"/>
    </xf>
    <xf numFmtId="164" fontId="24" fillId="0" borderId="0" xfId="0" applyNumberFormat="1" applyFont="1" applyFill="1" applyBorder="1" applyAlignment="1" applyProtection="1">
      <alignment horizontal="center" vertical="center"/>
    </xf>
    <xf numFmtId="5" fontId="29" fillId="0" borderId="13" xfId="0" applyNumberFormat="1" applyFont="1" applyFill="1" applyBorder="1" applyProtection="1"/>
    <xf numFmtId="5" fontId="26" fillId="0" borderId="13" xfId="0" applyNumberFormat="1" applyFont="1" applyFill="1" applyBorder="1" applyProtection="1"/>
    <xf numFmtId="0" fontId="26" fillId="0" borderId="13" xfId="0" applyNumberFormat="1" applyFont="1" applyFill="1" applyBorder="1" applyProtection="1"/>
    <xf numFmtId="0" fontId="31" fillId="0" borderId="0" xfId="0" applyFont="1" applyFill="1" applyBorder="1" applyProtection="1"/>
    <xf numFmtId="5" fontId="27" fillId="0" borderId="0" xfId="0" applyNumberFormat="1" applyFont="1" applyFill="1" applyBorder="1" applyAlignment="1" applyProtection="1">
      <alignment horizontal="center" vertical="center" wrapText="1"/>
    </xf>
    <xf numFmtId="5" fontId="31" fillId="0" borderId="0" xfId="0" applyNumberFormat="1" applyFont="1" applyFill="1" applyBorder="1" applyAlignment="1" applyProtection="1">
      <alignment vertical="center"/>
    </xf>
    <xf numFmtId="0" fontId="31" fillId="0" borderId="0" xfId="0" applyFont="1" applyFill="1" applyBorder="1" applyAlignment="1" applyProtection="1">
      <alignment vertical="center"/>
    </xf>
    <xf numFmtId="164" fontId="31" fillId="0" borderId="0" xfId="0" applyNumberFormat="1" applyFont="1" applyFill="1" applyBorder="1" applyAlignment="1" applyProtection="1">
      <alignment vertical="center"/>
    </xf>
    <xf numFmtId="0" fontId="24" fillId="0" borderId="0" xfId="0" applyFont="1" applyFill="1" applyBorder="1" applyProtection="1"/>
    <xf numFmtId="5" fontId="28" fillId="0" borderId="0" xfId="0" applyNumberFormat="1" applyFont="1" applyFill="1" applyBorder="1" applyAlignment="1" applyProtection="1">
      <alignment vertical="center"/>
    </xf>
    <xf numFmtId="3" fontId="24" fillId="0" borderId="0" xfId="0" applyNumberFormat="1" applyFont="1" applyBorder="1" applyProtection="1"/>
    <xf numFmtId="5" fontId="24" fillId="0" borderId="0" xfId="0" applyNumberFormat="1" applyFont="1" applyFill="1" applyBorder="1" applyProtection="1"/>
    <xf numFmtId="3" fontId="24" fillId="0" borderId="0" xfId="0" applyNumberFormat="1" applyFont="1" applyFill="1" applyBorder="1" applyProtection="1"/>
    <xf numFmtId="42" fontId="15" fillId="0" borderId="0" xfId="0" applyNumberFormat="1" applyFont="1" applyFill="1" applyBorder="1" applyAlignment="1" applyProtection="1">
      <alignment vertical="center"/>
    </xf>
    <xf numFmtId="42" fontId="19" fillId="0" borderId="0" xfId="0" applyNumberFormat="1" applyFont="1" applyFill="1" applyBorder="1" applyAlignment="1" applyProtection="1">
      <alignment vertical="center"/>
    </xf>
    <xf numFmtId="42" fontId="18" fillId="0" borderId="0" xfId="0" applyNumberFormat="1" applyFont="1" applyBorder="1" applyAlignment="1" applyProtection="1">
      <alignment vertical="center"/>
    </xf>
    <xf numFmtId="42" fontId="15" fillId="0" borderId="0" xfId="0" applyNumberFormat="1" applyFont="1" applyBorder="1" applyProtection="1"/>
    <xf numFmtId="42" fontId="15" fillId="0" borderId="0" xfId="0" applyNumberFormat="1" applyFont="1" applyBorder="1" applyAlignment="1" applyProtection="1">
      <alignment vertical="center"/>
    </xf>
    <xf numFmtId="5" fontId="29" fillId="0" borderId="13" xfId="0" applyNumberFormat="1" applyFont="1" applyFill="1" applyBorder="1" applyAlignment="1" applyProtection="1">
      <alignment vertical="center"/>
    </xf>
    <xf numFmtId="5" fontId="26" fillId="0" borderId="13" xfId="0" applyNumberFormat="1" applyFont="1" applyFill="1" applyBorder="1" applyAlignment="1" applyProtection="1">
      <alignment vertical="center"/>
    </xf>
    <xf numFmtId="5" fontId="24" fillId="0" borderId="13" xfId="0" applyNumberFormat="1" applyFont="1" applyFill="1" applyBorder="1" applyAlignment="1" applyProtection="1">
      <alignment vertical="center"/>
    </xf>
    <xf numFmtId="0" fontId="29" fillId="0" borderId="13" xfId="0" applyFont="1" applyBorder="1" applyAlignment="1" applyProtection="1">
      <alignment vertical="center"/>
    </xf>
    <xf numFmtId="0" fontId="24" fillId="0" borderId="0" xfId="0" applyFont="1" applyBorder="1" applyAlignment="1" applyProtection="1">
      <alignment horizontal="left" vertical="center"/>
    </xf>
    <xf numFmtId="0" fontId="24" fillId="0" borderId="0" xfId="0" applyFont="1" applyFill="1" applyBorder="1" applyAlignment="1" applyProtection="1">
      <alignment horizontal="left" vertical="center"/>
    </xf>
    <xf numFmtId="0" fontId="31" fillId="0" borderId="0" xfId="0" applyFont="1" applyFill="1" applyBorder="1" applyAlignment="1" applyProtection="1">
      <alignment horizontal="center" wrapText="1"/>
    </xf>
    <xf numFmtId="42" fontId="15" fillId="0" borderId="0" xfId="0" applyNumberFormat="1" applyFont="1" applyBorder="1" applyAlignment="1" applyProtection="1"/>
    <xf numFmtId="42" fontId="15" fillId="0" borderId="13" xfId="0" applyNumberFormat="1" applyFont="1" applyBorder="1" applyProtection="1"/>
    <xf numFmtId="42" fontId="15" fillId="0" borderId="35" xfId="0" applyNumberFormat="1" applyFont="1" applyFill="1" applyBorder="1" applyAlignment="1" applyProtection="1">
      <alignment vertical="center"/>
    </xf>
    <xf numFmtId="42" fontId="15" fillId="0" borderId="74" xfId="0" applyNumberFormat="1" applyFont="1" applyFill="1" applyBorder="1" applyAlignment="1" applyProtection="1">
      <alignment vertical="center"/>
      <protection locked="0"/>
    </xf>
    <xf numFmtId="5" fontId="26" fillId="0" borderId="0" xfId="0" applyNumberFormat="1" applyFont="1" applyFill="1" applyBorder="1" applyAlignment="1" applyProtection="1">
      <alignment horizontal="right" vertical="center"/>
    </xf>
    <xf numFmtId="5" fontId="24" fillId="0" borderId="0" xfId="0" applyNumberFormat="1" applyFont="1" applyFill="1" applyBorder="1" applyAlignment="1" applyProtection="1">
      <alignment horizontal="left" vertical="center"/>
    </xf>
    <xf numFmtId="0" fontId="24" fillId="0" borderId="0" xfId="0" applyFont="1" applyBorder="1" applyAlignment="1" applyProtection="1">
      <alignment horizontal="left"/>
    </xf>
    <xf numFmtId="42" fontId="15" fillId="12" borderId="139" xfId="0" applyNumberFormat="1" applyFont="1" applyFill="1" applyBorder="1" applyAlignment="1" applyProtection="1">
      <alignment vertical="center"/>
    </xf>
    <xf numFmtId="42" fontId="15" fillId="12" borderId="18" xfId="0" applyNumberFormat="1" applyFont="1" applyFill="1" applyBorder="1" applyAlignment="1" applyProtection="1">
      <alignment vertical="center"/>
    </xf>
    <xf numFmtId="42" fontId="15" fillId="6" borderId="136" xfId="0" applyNumberFormat="1" applyFont="1" applyFill="1" applyBorder="1" applyAlignment="1" applyProtection="1">
      <alignment vertical="center"/>
    </xf>
    <xf numFmtId="42" fontId="15" fillId="12" borderId="23" xfId="0" applyNumberFormat="1" applyFont="1" applyFill="1" applyBorder="1" applyAlignment="1" applyProtection="1">
      <alignment vertical="center"/>
    </xf>
    <xf numFmtId="42" fontId="15" fillId="0" borderId="46" xfId="0" applyNumberFormat="1" applyFont="1" applyFill="1" applyBorder="1" applyAlignment="1" applyProtection="1">
      <alignment vertical="center"/>
      <protection locked="0"/>
    </xf>
    <xf numFmtId="42" fontId="15" fillId="12" borderId="87" xfId="0" applyNumberFormat="1" applyFont="1" applyFill="1" applyBorder="1" applyAlignment="1" applyProtection="1">
      <alignment vertical="center"/>
    </xf>
    <xf numFmtId="42" fontId="15" fillId="12" borderId="138" xfId="0" applyNumberFormat="1" applyFont="1" applyFill="1" applyBorder="1" applyAlignment="1" applyProtection="1">
      <alignment vertical="center"/>
    </xf>
    <xf numFmtId="42" fontId="27" fillId="16" borderId="136" xfId="0" applyNumberFormat="1" applyFont="1" applyFill="1" applyBorder="1" applyAlignment="1" applyProtection="1">
      <alignment vertical="center"/>
    </xf>
    <xf numFmtId="42" fontId="31" fillId="16" borderId="123" xfId="0" applyNumberFormat="1" applyFont="1" applyFill="1" applyBorder="1" applyAlignment="1" applyProtection="1">
      <alignment vertical="center"/>
    </xf>
    <xf numFmtId="42" fontId="15" fillId="19" borderId="130" xfId="0" applyNumberFormat="1" applyFont="1" applyFill="1" applyBorder="1" applyAlignment="1" applyProtection="1">
      <alignment vertical="center"/>
    </xf>
    <xf numFmtId="42" fontId="15" fillId="18" borderId="134" xfId="0" applyNumberFormat="1" applyFont="1" applyFill="1" applyBorder="1" applyAlignment="1" applyProtection="1">
      <alignment vertical="center"/>
    </xf>
    <xf numFmtId="42" fontId="15" fillId="18" borderId="84" xfId="0" applyNumberFormat="1" applyFont="1" applyFill="1" applyBorder="1" applyAlignment="1" applyProtection="1">
      <alignment vertical="center"/>
    </xf>
    <xf numFmtId="42" fontId="15" fillId="18" borderId="59" xfId="0" applyNumberFormat="1" applyFont="1" applyFill="1" applyBorder="1" applyAlignment="1" applyProtection="1">
      <alignment vertical="center"/>
    </xf>
    <xf numFmtId="42" fontId="15" fillId="18" borderId="130" xfId="0" applyNumberFormat="1" applyFont="1" applyFill="1" applyBorder="1" applyAlignment="1" applyProtection="1">
      <alignment vertical="center"/>
    </xf>
    <xf numFmtId="42" fontId="15" fillId="18" borderId="127" xfId="0" applyNumberFormat="1" applyFont="1" applyFill="1" applyBorder="1" applyAlignment="1" applyProtection="1">
      <alignment vertical="center"/>
    </xf>
    <xf numFmtId="42" fontId="15" fillId="18" borderId="128" xfId="0" applyNumberFormat="1" applyFont="1" applyFill="1" applyBorder="1" applyAlignment="1" applyProtection="1">
      <alignment vertical="center"/>
    </xf>
    <xf numFmtId="42" fontId="15" fillId="18" borderId="125" xfId="0" applyNumberFormat="1" applyFont="1" applyFill="1" applyBorder="1" applyAlignment="1" applyProtection="1">
      <alignment vertical="center"/>
    </xf>
    <xf numFmtId="42" fontId="15" fillId="18" borderId="25" xfId="0" applyNumberFormat="1" applyFont="1" applyFill="1" applyBorder="1" applyAlignment="1" applyProtection="1">
      <alignment vertical="center"/>
    </xf>
    <xf numFmtId="42" fontId="15" fillId="18" borderId="3" xfId="0" applyNumberFormat="1" applyFont="1" applyFill="1" applyBorder="1" applyAlignment="1" applyProtection="1">
      <alignment vertical="center"/>
    </xf>
    <xf numFmtId="42" fontId="15" fillId="18" borderId="73" xfId="0" applyNumberFormat="1" applyFont="1" applyFill="1" applyBorder="1" applyAlignment="1" applyProtection="1">
      <alignment vertical="center"/>
    </xf>
    <xf numFmtId="42" fontId="15" fillId="18" borderId="66" xfId="0" applyNumberFormat="1" applyFont="1" applyFill="1" applyBorder="1" applyAlignment="1" applyProtection="1">
      <alignment vertical="center"/>
    </xf>
    <xf numFmtId="42" fontId="15" fillId="6" borderId="12" xfId="0" applyNumberFormat="1" applyFont="1" applyFill="1" applyBorder="1" applyAlignment="1" applyProtection="1">
      <alignment vertical="center"/>
    </xf>
    <xf numFmtId="42" fontId="15" fillId="18" borderId="11" xfId="0" applyNumberFormat="1" applyFont="1" applyFill="1" applyBorder="1" applyAlignment="1" applyProtection="1">
      <alignment vertical="center"/>
    </xf>
    <xf numFmtId="42" fontId="15" fillId="18" borderId="16" xfId="0" applyNumberFormat="1" applyFont="1" applyFill="1" applyBorder="1" applyAlignment="1" applyProtection="1">
      <alignment vertical="center"/>
    </xf>
    <xf numFmtId="42" fontId="15" fillId="18" borderId="28" xfId="0" applyNumberFormat="1" applyFont="1" applyFill="1" applyBorder="1" applyAlignment="1" applyProtection="1">
      <alignment vertical="center"/>
    </xf>
    <xf numFmtId="42" fontId="15" fillId="18" borderId="82" xfId="0" applyNumberFormat="1" applyFont="1" applyFill="1" applyBorder="1" applyAlignment="1" applyProtection="1">
      <alignment vertical="center"/>
    </xf>
    <xf numFmtId="42" fontId="15" fillId="18" borderId="89" xfId="0" applyNumberFormat="1" applyFont="1" applyFill="1" applyBorder="1" applyAlignment="1" applyProtection="1">
      <alignment vertical="center"/>
    </xf>
    <xf numFmtId="5" fontId="29" fillId="0" borderId="75" xfId="0" applyNumberFormat="1" applyFont="1" applyFill="1" applyBorder="1" applyAlignment="1" applyProtection="1">
      <alignment vertical="center"/>
    </xf>
    <xf numFmtId="5" fontId="26" fillId="0" borderId="75" xfId="0" applyNumberFormat="1" applyFont="1" applyFill="1" applyBorder="1" applyAlignment="1" applyProtection="1">
      <alignment vertical="center"/>
    </xf>
    <xf numFmtId="5" fontId="24" fillId="0" borderId="75" xfId="0" applyNumberFormat="1" applyFont="1" applyFill="1" applyBorder="1" applyAlignment="1" applyProtection="1">
      <alignment vertical="center"/>
    </xf>
    <xf numFmtId="42" fontId="15" fillId="0" borderId="75" xfId="0" applyNumberFormat="1" applyFont="1" applyFill="1" applyBorder="1" applyAlignment="1" applyProtection="1">
      <alignment vertical="center"/>
    </xf>
    <xf numFmtId="5" fontId="24" fillId="5" borderId="35" xfId="0" applyNumberFormat="1" applyFont="1" applyFill="1" applyBorder="1" applyAlignment="1" applyProtection="1">
      <alignment vertical="center"/>
    </xf>
    <xf numFmtId="3" fontId="24" fillId="5" borderId="35" xfId="0" applyNumberFormat="1" applyFont="1" applyFill="1" applyBorder="1" applyAlignment="1" applyProtection="1">
      <alignment vertical="center"/>
    </xf>
    <xf numFmtId="42" fontId="15" fillId="5" borderId="35" xfId="0" applyNumberFormat="1" applyFont="1" applyFill="1" applyBorder="1" applyAlignment="1" applyProtection="1">
      <alignment vertical="center"/>
    </xf>
    <xf numFmtId="42" fontId="15" fillId="14" borderId="35" xfId="0" applyNumberFormat="1" applyFont="1" applyFill="1" applyBorder="1" applyAlignment="1" applyProtection="1">
      <alignment vertical="center"/>
    </xf>
    <xf numFmtId="5" fontId="29" fillId="0" borderId="35" xfId="0" applyNumberFormat="1" applyFont="1" applyFill="1" applyBorder="1" applyAlignment="1" applyProtection="1">
      <alignment vertical="center"/>
    </xf>
    <xf numFmtId="42" fontId="15" fillId="18" borderId="74" xfId="0" applyNumberFormat="1" applyFont="1" applyFill="1" applyBorder="1" applyAlignment="1" applyProtection="1">
      <alignment vertical="center"/>
    </xf>
    <xf numFmtId="42" fontId="15" fillId="18" borderId="122" xfId="0" applyNumberFormat="1" applyFont="1" applyFill="1" applyBorder="1" applyAlignment="1" applyProtection="1">
      <alignment vertical="center"/>
    </xf>
    <xf numFmtId="0" fontId="15" fillId="0" borderId="0" xfId="0" applyFont="1" applyBorder="1" applyProtection="1"/>
    <xf numFmtId="0" fontId="19" fillId="0" borderId="0" xfId="0" applyFont="1" applyBorder="1" applyProtection="1"/>
    <xf numFmtId="0" fontId="3" fillId="0" borderId="32" xfId="0" applyFont="1" applyFill="1" applyBorder="1" applyProtection="1"/>
    <xf numFmtId="0" fontId="3" fillId="0" borderId="0" xfId="0" applyFont="1" applyFill="1" applyBorder="1" applyProtection="1"/>
    <xf numFmtId="0" fontId="3" fillId="0" borderId="33" xfId="0" applyFont="1" applyFill="1" applyBorder="1" applyProtection="1"/>
    <xf numFmtId="0" fontId="14" fillId="0" borderId="0" xfId="0" applyNumberFormat="1" applyFont="1" applyFill="1" applyBorder="1" applyAlignment="1" applyProtection="1"/>
    <xf numFmtId="0" fontId="9" fillId="16" borderId="143" xfId="0" applyFont="1" applyFill="1" applyBorder="1" applyAlignment="1" applyProtection="1">
      <alignment vertical="center" wrapText="1"/>
    </xf>
    <xf numFmtId="0" fontId="5" fillId="16" borderId="143" xfId="0" applyFont="1" applyFill="1" applyBorder="1" applyAlignment="1" applyProtection="1">
      <alignment vertical="center" wrapText="1"/>
    </xf>
    <xf numFmtId="0" fontId="9" fillId="16" borderId="144" xfId="0" applyFont="1" applyFill="1" applyBorder="1" applyAlignment="1" applyProtection="1">
      <alignment vertical="center" wrapText="1"/>
    </xf>
    <xf numFmtId="0" fontId="24" fillId="0" borderId="211" xfId="0" applyFont="1" applyBorder="1" applyAlignment="1" applyProtection="1"/>
    <xf numFmtId="0" fontId="24" fillId="0" borderId="212" xfId="0" applyFont="1" applyBorder="1" applyAlignment="1" applyProtection="1"/>
    <xf numFmtId="0" fontId="24" fillId="0" borderId="0" xfId="0" applyFont="1" applyBorder="1" applyAlignment="1" applyProtection="1"/>
    <xf numFmtId="0" fontId="24" fillId="0" borderId="3" xfId="0" applyFont="1" applyBorder="1" applyAlignment="1" applyProtection="1"/>
    <xf numFmtId="5" fontId="24" fillId="0" borderId="211" xfId="0" applyNumberFormat="1" applyFont="1" applyFill="1" applyBorder="1" applyAlignment="1" applyProtection="1">
      <alignment vertical="center"/>
    </xf>
    <xf numFmtId="0" fontId="24" fillId="0" borderId="211" xfId="0" applyFont="1" applyFill="1" applyBorder="1" applyAlignment="1" applyProtection="1">
      <alignment vertical="center"/>
    </xf>
    <xf numFmtId="5" fontId="29" fillId="10" borderId="209" xfId="0" applyNumberFormat="1" applyFont="1" applyFill="1" applyBorder="1" applyAlignment="1" applyProtection="1">
      <alignment vertical="center"/>
    </xf>
    <xf numFmtId="5" fontId="29" fillId="10" borderId="211" xfId="0" applyNumberFormat="1" applyFont="1" applyFill="1" applyBorder="1" applyAlignment="1" applyProtection="1">
      <alignment vertical="center"/>
    </xf>
    <xf numFmtId="0" fontId="29" fillId="10" borderId="12" xfId="0" applyFont="1" applyFill="1" applyBorder="1" applyAlignment="1" applyProtection="1"/>
    <xf numFmtId="0" fontId="29" fillId="10" borderId="13" xfId="0" applyFont="1" applyFill="1" applyBorder="1" applyAlignment="1" applyProtection="1"/>
    <xf numFmtId="0" fontId="32" fillId="0" borderId="0" xfId="0" applyFont="1" applyBorder="1" applyAlignment="1" applyProtection="1">
      <alignment vertical="center"/>
    </xf>
    <xf numFmtId="0" fontId="16" fillId="0" borderId="0" xfId="0" applyFont="1" applyBorder="1" applyProtection="1"/>
    <xf numFmtId="44" fontId="15" fillId="0" borderId="0" xfId="0" applyNumberFormat="1" applyFont="1" applyFill="1" applyBorder="1" applyProtection="1"/>
    <xf numFmtId="0" fontId="51" fillId="0" borderId="0" xfId="0" applyFont="1" applyBorder="1" applyProtection="1"/>
    <xf numFmtId="0" fontId="53" fillId="0" borderId="0" xfId="0" applyFont="1" applyBorder="1" applyAlignment="1" applyProtection="1"/>
    <xf numFmtId="0" fontId="53" fillId="0" borderId="0" xfId="0" applyFont="1" applyBorder="1" applyProtection="1"/>
    <xf numFmtId="6" fontId="53" fillId="0" borderId="0" xfId="0" applyNumberFormat="1" applyFont="1" applyBorder="1" applyProtection="1"/>
    <xf numFmtId="6" fontId="54" fillId="16" borderId="142" xfId="0" applyNumberFormat="1" applyFont="1" applyFill="1" applyBorder="1" applyAlignment="1" applyProtection="1">
      <alignment horizontal="center"/>
    </xf>
    <xf numFmtId="0" fontId="54" fillId="16" borderId="141" xfId="0" applyFont="1" applyFill="1" applyBorder="1" applyAlignment="1" applyProtection="1">
      <alignment horizontal="center" vertical="center" wrapText="1"/>
    </xf>
    <xf numFmtId="0" fontId="55" fillId="0" borderId="13" xfId="0" applyFont="1" applyFill="1" applyBorder="1" applyProtection="1"/>
    <xf numFmtId="0" fontId="53" fillId="0" borderId="13" xfId="0" applyFont="1" applyFill="1" applyBorder="1" applyAlignment="1" applyProtection="1"/>
    <xf numFmtId="0" fontId="54" fillId="0" borderId="0" xfId="0" applyFont="1" applyBorder="1" applyAlignment="1" applyProtection="1"/>
    <xf numFmtId="42" fontId="53" fillId="6" borderId="101" xfId="0" applyNumberFormat="1" applyFont="1" applyFill="1" applyBorder="1" applyProtection="1"/>
    <xf numFmtId="0" fontId="53" fillId="0" borderId="6" xfId="0" applyFont="1" applyBorder="1" applyAlignment="1" applyProtection="1"/>
    <xf numFmtId="42" fontId="53" fillId="6" borderId="99" xfId="0" applyNumberFormat="1" applyFont="1" applyFill="1" applyBorder="1" applyProtection="1"/>
    <xf numFmtId="42" fontId="53" fillId="6" borderId="100" xfId="0" applyNumberFormat="1" applyFont="1" applyFill="1" applyBorder="1" applyProtection="1"/>
    <xf numFmtId="0" fontId="53" fillId="0" borderId="6" xfId="0" applyFont="1" applyBorder="1" applyProtection="1"/>
    <xf numFmtId="0" fontId="54" fillId="0" borderId="0" xfId="0" applyFont="1" applyBorder="1" applyProtection="1"/>
    <xf numFmtId="42" fontId="53" fillId="6" borderId="98" xfId="0" applyNumberFormat="1" applyFont="1" applyFill="1" applyBorder="1" applyProtection="1"/>
    <xf numFmtId="42" fontId="53" fillId="6" borderId="86" xfId="0" applyNumberFormat="1" applyFont="1" applyFill="1" applyBorder="1" applyProtection="1"/>
    <xf numFmtId="42" fontId="54" fillId="6" borderId="146" xfId="0" applyNumberFormat="1" applyFont="1" applyFill="1" applyBorder="1" applyProtection="1"/>
    <xf numFmtId="0" fontId="53" fillId="0" borderId="13" xfId="0" applyFont="1" applyBorder="1" applyProtection="1"/>
    <xf numFmtId="6" fontId="53" fillId="0" borderId="13" xfId="0" applyNumberFormat="1" applyFont="1" applyBorder="1" applyProtection="1"/>
    <xf numFmtId="6" fontId="53" fillId="0" borderId="42" xfId="0" applyNumberFormat="1" applyFont="1" applyBorder="1" applyProtection="1"/>
    <xf numFmtId="42" fontId="53" fillId="6" borderId="5" xfId="0" applyNumberFormat="1" applyFont="1" applyFill="1" applyBorder="1" applyProtection="1"/>
    <xf numFmtId="0" fontId="53" fillId="0" borderId="6" xfId="0" applyFont="1" applyFill="1" applyBorder="1" applyAlignment="1" applyProtection="1"/>
    <xf numFmtId="0" fontId="54" fillId="0" borderId="0" xfId="0" applyFont="1" applyFill="1" applyBorder="1" applyAlignment="1" applyProtection="1"/>
    <xf numFmtId="42" fontId="54" fillId="6" borderId="5" xfId="0" applyNumberFormat="1" applyFont="1" applyFill="1" applyBorder="1" applyProtection="1"/>
    <xf numFmtId="8" fontId="53" fillId="0" borderId="42" xfId="0" applyNumberFormat="1" applyFont="1" applyBorder="1" applyProtection="1"/>
    <xf numFmtId="166" fontId="15" fillId="0" borderId="0" xfId="0" applyNumberFormat="1" applyFont="1" applyFill="1" applyBorder="1" applyAlignment="1" applyProtection="1">
      <alignment horizontal="left"/>
    </xf>
    <xf numFmtId="0" fontId="40" fillId="0" borderId="0" xfId="0" applyFont="1" applyFill="1" applyBorder="1" applyAlignment="1" applyProtection="1"/>
    <xf numFmtId="44" fontId="19" fillId="0" borderId="0" xfId="0" applyNumberFormat="1" applyFont="1" applyFill="1" applyBorder="1" applyAlignment="1" applyProtection="1">
      <alignment horizontal="left"/>
    </xf>
    <xf numFmtId="0" fontId="3" fillId="0" borderId="29" xfId="0" applyFont="1" applyFill="1" applyBorder="1" applyAlignment="1" applyProtection="1">
      <alignment vertical="center"/>
    </xf>
    <xf numFmtId="0" fontId="15" fillId="0" borderId="33" xfId="0" applyFont="1" applyFill="1" applyBorder="1" applyProtection="1"/>
    <xf numFmtId="0" fontId="15" fillId="0" borderId="32" xfId="0" applyFont="1" applyFill="1" applyBorder="1" applyAlignment="1" applyProtection="1">
      <alignment vertical="center"/>
    </xf>
    <xf numFmtId="0" fontId="47" fillId="0" borderId="0" xfId="0" applyFont="1" applyFill="1" applyAlignment="1" applyProtection="1">
      <alignment horizontal="right"/>
    </xf>
    <xf numFmtId="0" fontId="15" fillId="0" borderId="34" xfId="0" applyFont="1" applyFill="1" applyBorder="1" applyAlignment="1" applyProtection="1">
      <alignment vertical="center"/>
    </xf>
    <xf numFmtId="0" fontId="15" fillId="0" borderId="35" xfId="0" applyFont="1" applyFill="1" applyBorder="1" applyAlignment="1" applyProtection="1">
      <alignment vertical="center"/>
    </xf>
    <xf numFmtId="0" fontId="15" fillId="0" borderId="35" xfId="0" applyFont="1" applyFill="1" applyBorder="1" applyProtection="1"/>
    <xf numFmtId="0" fontId="15" fillId="0" borderId="36" xfId="0" applyFont="1" applyFill="1" applyBorder="1" applyProtection="1"/>
    <xf numFmtId="0" fontId="15" fillId="0" borderId="29" xfId="0" applyFont="1" applyFill="1" applyBorder="1" applyProtection="1"/>
    <xf numFmtId="0" fontId="15" fillId="0" borderId="30" xfId="0" applyFont="1" applyFill="1" applyBorder="1" applyProtection="1"/>
    <xf numFmtId="0" fontId="15" fillId="0" borderId="30" xfId="0" applyFont="1" applyFill="1" applyBorder="1" applyAlignment="1" applyProtection="1">
      <alignment horizontal="center"/>
    </xf>
    <xf numFmtId="166" fontId="15" fillId="0" borderId="30" xfId="0" applyNumberFormat="1" applyFont="1" applyFill="1" applyBorder="1" applyProtection="1"/>
    <xf numFmtId="9" fontId="15" fillId="0" borderId="30" xfId="0" applyNumberFormat="1" applyFont="1" applyFill="1" applyBorder="1" applyAlignment="1" applyProtection="1">
      <alignment horizontal="center"/>
    </xf>
    <xf numFmtId="166" fontId="15" fillId="0" borderId="30" xfId="0" applyNumberFormat="1" applyFont="1" applyFill="1" applyBorder="1" applyAlignment="1" applyProtection="1">
      <alignment horizontal="center"/>
    </xf>
    <xf numFmtId="3" fontId="15" fillId="0" borderId="30" xfId="0" applyNumberFormat="1" applyFont="1" applyFill="1" applyBorder="1" applyProtection="1"/>
    <xf numFmtId="0" fontId="15" fillId="0" borderId="31" xfId="0" applyFont="1" applyFill="1" applyBorder="1" applyProtection="1"/>
    <xf numFmtId="0" fontId="15" fillId="0" borderId="32" xfId="0" applyFont="1" applyFill="1" applyBorder="1" applyProtection="1"/>
    <xf numFmtId="0" fontId="15" fillId="0" borderId="0" xfId="0" applyFont="1" applyFill="1" applyBorder="1" applyAlignment="1" applyProtection="1">
      <alignment horizontal="center"/>
    </xf>
    <xf numFmtId="166" fontId="15" fillId="0" borderId="0" xfId="0" applyNumberFormat="1" applyFont="1" applyFill="1" applyBorder="1" applyProtection="1"/>
    <xf numFmtId="9" fontId="15" fillId="0" borderId="0" xfId="0" applyNumberFormat="1" applyFont="1" applyFill="1" applyBorder="1" applyAlignment="1" applyProtection="1">
      <alignment horizontal="center"/>
    </xf>
    <xf numFmtId="166" fontId="15" fillId="0" borderId="0" xfId="0" applyNumberFormat="1" applyFont="1" applyFill="1" applyBorder="1" applyAlignment="1" applyProtection="1">
      <alignment horizontal="center"/>
    </xf>
    <xf numFmtId="3" fontId="15" fillId="0" borderId="0" xfId="0" applyNumberFormat="1" applyFont="1" applyFill="1" applyBorder="1" applyProtection="1"/>
    <xf numFmtId="166" fontId="15" fillId="0" borderId="0" xfId="0" applyNumberFormat="1" applyFont="1" applyFill="1" applyBorder="1" applyAlignment="1" applyProtection="1">
      <alignment horizontal="center" wrapText="1"/>
    </xf>
    <xf numFmtId="0" fontId="15" fillId="0" borderId="32" xfId="0" applyFont="1" applyFill="1" applyBorder="1" applyAlignment="1" applyProtection="1">
      <alignment wrapText="1"/>
    </xf>
    <xf numFmtId="166" fontId="15" fillId="0" borderId="0" xfId="0" applyNumberFormat="1" applyFont="1" applyFill="1" applyBorder="1" applyAlignment="1" applyProtection="1">
      <alignment wrapText="1"/>
    </xf>
    <xf numFmtId="3" fontId="16" fillId="0" borderId="33" xfId="0" applyNumberFormat="1" applyFont="1" applyFill="1" applyBorder="1" applyProtection="1"/>
    <xf numFmtId="166" fontId="16" fillId="0" borderId="33" xfId="0" applyNumberFormat="1" applyFont="1" applyFill="1" applyBorder="1" applyProtection="1"/>
    <xf numFmtId="3" fontId="16" fillId="0" borderId="32" xfId="0" applyNumberFormat="1" applyFont="1" applyFill="1" applyBorder="1" applyProtection="1"/>
    <xf numFmtId="166" fontId="16" fillId="0" borderId="13" xfId="0" applyNumberFormat="1" applyFont="1" applyFill="1" applyBorder="1" applyAlignment="1" applyProtection="1">
      <alignment horizontal="right"/>
    </xf>
    <xf numFmtId="166" fontId="16" fillId="0" borderId="108" xfId="0" applyNumberFormat="1" applyFont="1" applyFill="1" applyBorder="1" applyProtection="1"/>
    <xf numFmtId="166" fontId="16" fillId="0" borderId="0" xfId="0" applyNumberFormat="1" applyFont="1" applyFill="1" applyBorder="1" applyProtection="1"/>
    <xf numFmtId="3" fontId="16" fillId="0" borderId="0" xfId="0" applyNumberFormat="1" applyFont="1" applyFill="1" applyBorder="1" applyProtection="1"/>
    <xf numFmtId="3" fontId="17" fillId="0" borderId="0" xfId="0" applyNumberFormat="1" applyFont="1" applyFill="1" applyBorder="1" applyProtection="1"/>
    <xf numFmtId="166" fontId="14" fillId="0" borderId="0" xfId="0" applyNumberFormat="1" applyFont="1" applyFill="1" applyBorder="1" applyProtection="1"/>
    <xf numFmtId="166" fontId="19" fillId="0" borderId="0" xfId="0" applyNumberFormat="1" applyFont="1" applyFill="1" applyBorder="1" applyProtection="1"/>
    <xf numFmtId="166" fontId="16" fillId="0" borderId="0" xfId="0" applyNumberFormat="1" applyFont="1" applyFill="1" applyBorder="1" applyAlignment="1" applyProtection="1">
      <alignment horizontal="right"/>
    </xf>
    <xf numFmtId="0" fontId="40" fillId="0" borderId="33" xfId="0" applyFont="1" applyFill="1" applyBorder="1" applyAlignment="1" applyProtection="1">
      <alignment wrapText="1"/>
    </xf>
    <xf numFmtId="0" fontId="40" fillId="7" borderId="0" xfId="0" applyFont="1" applyFill="1" applyBorder="1" applyAlignment="1" applyProtection="1">
      <alignment vertical="center"/>
    </xf>
    <xf numFmtId="0" fontId="54" fillId="7" borderId="0" xfId="0" applyFont="1" applyFill="1" applyBorder="1" applyAlignment="1" applyProtection="1">
      <alignment horizontal="left" vertical="center"/>
    </xf>
    <xf numFmtId="0" fontId="54" fillId="7" borderId="0" xfId="0" applyFont="1" applyFill="1" applyBorder="1" applyAlignment="1" applyProtection="1">
      <alignment horizontal="right" vertical="center"/>
    </xf>
    <xf numFmtId="0" fontId="42" fillId="16" borderId="147" xfId="0" applyFont="1" applyFill="1" applyBorder="1" applyAlignment="1" applyProtection="1">
      <alignment horizontal="center" vertical="center"/>
    </xf>
    <xf numFmtId="0" fontId="42" fillId="8" borderId="193" xfId="0" applyFont="1" applyFill="1" applyBorder="1" applyAlignment="1" applyProtection="1">
      <alignment horizontal="center" vertical="center"/>
    </xf>
    <xf numFmtId="5" fontId="42" fillId="8" borderId="2" xfId="0" applyNumberFormat="1" applyFont="1" applyFill="1" applyBorder="1" applyAlignment="1" applyProtection="1">
      <alignment vertical="center"/>
    </xf>
    <xf numFmtId="5" fontId="42" fillId="8" borderId="0" xfId="0" applyNumberFormat="1" applyFont="1" applyFill="1" applyBorder="1" applyAlignment="1" applyProtection="1">
      <alignment vertical="center"/>
    </xf>
    <xf numFmtId="0" fontId="54" fillId="23" borderId="0" xfId="0" applyFont="1" applyFill="1" applyBorder="1" applyAlignment="1" applyProtection="1">
      <alignment horizontal="left" vertical="center"/>
    </xf>
    <xf numFmtId="0" fontId="54" fillId="23" borderId="0" xfId="0" applyFont="1" applyFill="1" applyBorder="1" applyAlignment="1" applyProtection="1">
      <alignment horizontal="right" vertical="center"/>
    </xf>
    <xf numFmtId="0" fontId="42" fillId="16" borderId="146" xfId="0" applyFont="1" applyFill="1" applyBorder="1" applyAlignment="1" applyProtection="1">
      <alignment horizontal="center" vertical="center" wrapText="1"/>
    </xf>
    <xf numFmtId="0" fontId="42" fillId="0" borderId="0" xfId="0" applyFont="1" applyFill="1" applyBorder="1" applyAlignment="1" applyProtection="1">
      <alignment horizontal="left" vertical="center"/>
    </xf>
    <xf numFmtId="0" fontId="15" fillId="22" borderId="0" xfId="0" applyFont="1" applyFill="1" applyBorder="1" applyProtection="1"/>
    <xf numFmtId="0" fontId="42" fillId="16" borderId="146" xfId="0" applyFont="1" applyFill="1" applyBorder="1" applyAlignment="1" applyProtection="1">
      <alignment horizontal="center" vertical="center"/>
    </xf>
    <xf numFmtId="6" fontId="42" fillId="8" borderId="3"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40" fillId="0" borderId="165"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4" fillId="0" borderId="0" xfId="0" applyFont="1" applyFill="1" applyBorder="1" applyAlignment="1" applyProtection="1">
      <alignment horizontal="right" vertical="center"/>
    </xf>
    <xf numFmtId="0" fontId="54" fillId="0" borderId="165" xfId="0" applyFont="1" applyFill="1" applyBorder="1" applyAlignment="1" applyProtection="1">
      <alignment horizontal="left" vertical="center"/>
    </xf>
    <xf numFmtId="0" fontId="61" fillId="0" borderId="0" xfId="0" applyFont="1" applyFill="1" applyBorder="1" applyAlignment="1" applyProtection="1">
      <alignment vertical="center"/>
    </xf>
    <xf numFmtId="0" fontId="3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quotePrefix="1"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42" fillId="0" borderId="172" xfId="0" applyFont="1" applyFill="1" applyBorder="1" applyAlignment="1" applyProtection="1">
      <alignment vertical="center"/>
    </xf>
    <xf numFmtId="0" fontId="42" fillId="0" borderId="172" xfId="0" quotePrefix="1"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44" fillId="0" borderId="191" xfId="0" applyFont="1" applyFill="1" applyBorder="1" applyAlignment="1" applyProtection="1">
      <alignment vertical="center"/>
    </xf>
    <xf numFmtId="0" fontId="44" fillId="0" borderId="172" xfId="0" applyFont="1" applyFill="1" applyBorder="1" applyAlignment="1" applyProtection="1">
      <alignment vertical="center"/>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horizontal="center"/>
    </xf>
    <xf numFmtId="0" fontId="40" fillId="0" borderId="194" xfId="0" applyFont="1" applyFill="1" applyBorder="1" applyAlignment="1" applyProtection="1">
      <alignment horizontal="left" vertical="center" indent="1"/>
    </xf>
    <xf numFmtId="0" fontId="42" fillId="0" borderId="194" xfId="0" applyFont="1" applyFill="1" applyBorder="1" applyAlignment="1" applyProtection="1">
      <alignment vertical="center"/>
    </xf>
    <xf numFmtId="0" fontId="40" fillId="0" borderId="195" xfId="0" applyFont="1" applyFill="1" applyBorder="1" applyAlignment="1" applyProtection="1">
      <alignment horizontal="left" vertical="center" indent="1"/>
    </xf>
    <xf numFmtId="0" fontId="42" fillId="0" borderId="195" xfId="0" applyFont="1" applyFill="1" applyBorder="1" applyAlignment="1" applyProtection="1">
      <alignment vertical="center"/>
    </xf>
    <xf numFmtId="0" fontId="40" fillId="0" borderId="195" xfId="0" applyFont="1" applyFill="1" applyBorder="1" applyAlignment="1" applyProtection="1">
      <alignment vertical="center"/>
    </xf>
    <xf numFmtId="0" fontId="40" fillId="0" borderId="6" xfId="0" applyFont="1" applyFill="1" applyBorder="1" applyAlignment="1" applyProtection="1">
      <alignment horizontal="left" vertical="center" indent="1"/>
    </xf>
    <xf numFmtId="0" fontId="42" fillId="0" borderId="6" xfId="0" applyFont="1" applyFill="1" applyBorder="1" applyAlignment="1" applyProtection="1">
      <alignment vertical="center"/>
    </xf>
    <xf numFmtId="0" fontId="40" fillId="0" borderId="191" xfId="0" applyFont="1" applyFill="1" applyBorder="1" applyAlignment="1" applyProtection="1">
      <alignment horizontal="left" vertical="center"/>
    </xf>
    <xf numFmtId="0" fontId="42" fillId="0" borderId="191" xfId="0" applyFont="1" applyFill="1" applyBorder="1" applyAlignment="1" applyProtection="1">
      <alignment vertical="center"/>
    </xf>
    <xf numFmtId="0" fontId="40" fillId="0" borderId="6" xfId="0" applyFont="1" applyFill="1" applyBorder="1" applyAlignment="1" applyProtection="1">
      <alignment horizontal="left" vertical="center"/>
    </xf>
    <xf numFmtId="44" fontId="42" fillId="0" borderId="0" xfId="0" applyNumberFormat="1" applyFont="1" applyFill="1" applyBorder="1" applyAlignment="1" applyProtection="1">
      <alignment vertical="center"/>
    </xf>
    <xf numFmtId="0" fontId="42" fillId="0" borderId="172" xfId="0" applyFont="1" applyFill="1" applyBorder="1" applyAlignment="1" applyProtection="1">
      <alignment horizontal="left" vertical="center"/>
    </xf>
    <xf numFmtId="0" fontId="40" fillId="0" borderId="0" xfId="0" applyFont="1" applyFill="1" applyBorder="1" applyAlignment="1" applyProtection="1">
      <alignment horizontal="left" vertical="center" indent="1"/>
    </xf>
    <xf numFmtId="0" fontId="40" fillId="0" borderId="0" xfId="0" applyFont="1" applyFill="1" applyBorder="1" applyAlignment="1" applyProtection="1">
      <alignment horizontal="left" vertical="center"/>
    </xf>
    <xf numFmtId="0" fontId="18" fillId="7" borderId="0" xfId="0" applyFont="1" applyFill="1" applyBorder="1" applyAlignment="1" applyProtection="1">
      <alignment vertical="center"/>
    </xf>
    <xf numFmtId="0" fontId="42" fillId="0" borderId="0" xfId="0" applyFont="1" applyFill="1" applyBorder="1" applyAlignment="1" applyProtection="1">
      <alignment horizontal="left" vertical="center" indent="1"/>
    </xf>
    <xf numFmtId="0" fontId="42" fillId="0" borderId="0" xfId="0" applyFont="1" applyFill="1" applyBorder="1" applyAlignment="1" applyProtection="1">
      <alignment vertical="center" wrapText="1"/>
    </xf>
    <xf numFmtId="0" fontId="42" fillId="0" borderId="3" xfId="0" applyFont="1" applyFill="1" applyBorder="1" applyAlignment="1" applyProtection="1">
      <alignment vertical="center" wrapText="1"/>
    </xf>
    <xf numFmtId="0" fontId="40" fillId="0" borderId="150" xfId="0" applyFont="1" applyFill="1" applyBorder="1" applyAlignment="1" applyProtection="1">
      <alignment vertical="center"/>
    </xf>
    <xf numFmtId="0" fontId="40" fillId="20" borderId="2" xfId="0" applyFont="1" applyFill="1" applyBorder="1" applyProtection="1"/>
    <xf numFmtId="0" fontId="15" fillId="20" borderId="0" xfId="0" applyFont="1" applyFill="1" applyBorder="1" applyAlignment="1" applyProtection="1"/>
    <xf numFmtId="0" fontId="15" fillId="20" borderId="0" xfId="0" applyFont="1" applyFill="1" applyBorder="1" applyProtection="1"/>
    <xf numFmtId="0" fontId="15" fillId="20" borderId="3" xfId="0" applyFont="1" applyFill="1" applyBorder="1" applyProtection="1"/>
    <xf numFmtId="0" fontId="15" fillId="5" borderId="204" xfId="0" applyFont="1" applyFill="1" applyBorder="1" applyAlignment="1" applyProtection="1">
      <alignment horizontal="center" vertical="center" wrapText="1"/>
      <protection locked="0"/>
    </xf>
    <xf numFmtId="0" fontId="15" fillId="5" borderId="205" xfId="0" applyFont="1" applyFill="1" applyBorder="1" applyAlignment="1" applyProtection="1">
      <alignment horizontal="center" vertical="center" wrapText="1"/>
      <protection locked="0"/>
    </xf>
    <xf numFmtId="0" fontId="49" fillId="0" borderId="166" xfId="0" applyFont="1" applyFill="1" applyBorder="1" applyAlignment="1" applyProtection="1">
      <alignment horizontal="left" wrapText="1"/>
    </xf>
    <xf numFmtId="0" fontId="15" fillId="0" borderId="167" xfId="0" applyFont="1" applyFill="1" applyBorder="1" applyAlignment="1" applyProtection="1">
      <alignment wrapText="1"/>
    </xf>
    <xf numFmtId="0" fontId="15" fillId="0" borderId="206" xfId="0" applyFont="1" applyFill="1" applyBorder="1" applyAlignment="1" applyProtection="1">
      <alignment wrapText="1"/>
    </xf>
    <xf numFmtId="0" fontId="15" fillId="0" borderId="168" xfId="0" applyFont="1" applyBorder="1" applyAlignment="1" applyProtection="1">
      <alignment wrapText="1"/>
    </xf>
    <xf numFmtId="0" fontId="49" fillId="0" borderId="163" xfId="0" applyFont="1" applyFill="1" applyBorder="1" applyAlignment="1" applyProtection="1">
      <alignment horizontal="left" wrapText="1"/>
    </xf>
    <xf numFmtId="0" fontId="15" fillId="0" borderId="165" xfId="0" applyFont="1" applyBorder="1" applyAlignment="1" applyProtection="1">
      <alignment wrapText="1"/>
    </xf>
    <xf numFmtId="0" fontId="40" fillId="0" borderId="163" xfId="0" applyFont="1" applyFill="1" applyBorder="1" applyAlignment="1" applyProtection="1">
      <alignment horizontal="left" wrapText="1"/>
    </xf>
    <xf numFmtId="0" fontId="40" fillId="0" borderId="0" xfId="0" applyFont="1" applyAlignment="1" applyProtection="1">
      <alignment wrapText="1"/>
    </xf>
    <xf numFmtId="0" fontId="40" fillId="0" borderId="165" xfId="0" applyFont="1" applyBorder="1" applyAlignment="1" applyProtection="1">
      <alignment wrapText="1"/>
    </xf>
    <xf numFmtId="0" fontId="40" fillId="0" borderId="0" xfId="0" applyFont="1" applyFill="1" applyBorder="1" applyAlignment="1" applyProtection="1">
      <alignment wrapText="1"/>
    </xf>
    <xf numFmtId="0" fontId="17" fillId="0" borderId="0" xfId="0" applyFont="1" applyFill="1" applyBorder="1" applyAlignment="1" applyProtection="1"/>
    <xf numFmtId="0" fontId="17" fillId="0" borderId="0" xfId="0" applyFont="1" applyFill="1" applyBorder="1" applyAlignment="1" applyProtection="1">
      <alignment wrapText="1"/>
    </xf>
    <xf numFmtId="0" fontId="15" fillId="0" borderId="163" xfId="0" applyFont="1" applyFill="1" applyBorder="1" applyAlignment="1" applyProtection="1">
      <alignment wrapText="1"/>
    </xf>
    <xf numFmtId="0" fontId="42" fillId="16" borderId="171" xfId="0" applyFont="1" applyFill="1" applyBorder="1" applyAlignment="1" applyProtection="1">
      <alignment horizontal="center" vertical="center" wrapText="1"/>
    </xf>
    <xf numFmtId="0" fontId="42" fillId="16" borderId="143" xfId="0" applyFont="1" applyFill="1" applyBorder="1" applyAlignment="1" applyProtection="1">
      <alignment horizontal="center" vertical="center" wrapText="1"/>
    </xf>
    <xf numFmtId="0" fontId="42" fillId="16" borderId="144" xfId="0" applyFont="1" applyFill="1" applyBorder="1" applyAlignment="1" applyProtection="1">
      <alignment horizontal="center" vertical="center" wrapText="1"/>
    </xf>
    <xf numFmtId="0" fontId="66" fillId="0" borderId="163" xfId="0" applyFont="1" applyFill="1" applyBorder="1" applyAlignment="1" applyProtection="1">
      <alignment wrapText="1"/>
    </xf>
    <xf numFmtId="0" fontId="52" fillId="0" borderId="163" xfId="0" applyFont="1" applyFill="1" applyBorder="1" applyAlignment="1" applyProtection="1">
      <alignment wrapText="1"/>
    </xf>
    <xf numFmtId="0" fontId="15" fillId="0" borderId="164" xfId="0" applyFont="1" applyFill="1" applyBorder="1" applyAlignment="1" applyProtection="1">
      <alignment wrapText="1"/>
    </xf>
    <xf numFmtId="0" fontId="19" fillId="0" borderId="169" xfId="0" applyFont="1" applyBorder="1" applyAlignment="1" applyProtection="1">
      <alignment wrapText="1"/>
    </xf>
    <xf numFmtId="0" fontId="15" fillId="0" borderId="170" xfId="0" applyFont="1" applyBorder="1" applyAlignment="1" applyProtection="1">
      <alignment wrapText="1"/>
    </xf>
    <xf numFmtId="0" fontId="17" fillId="0" borderId="220" xfId="0" applyFont="1" applyFill="1" applyBorder="1" applyAlignment="1" applyProtection="1"/>
    <xf numFmtId="0" fontId="15" fillId="0" borderId="167" xfId="0" applyFont="1" applyFill="1" applyBorder="1" applyAlignment="1" applyProtection="1"/>
    <xf numFmtId="0" fontId="67" fillId="0" borderId="165" xfId="0" applyFont="1" applyFill="1" applyBorder="1" applyAlignment="1" applyProtection="1">
      <alignment horizontal="left" vertical="center" wrapText="1"/>
    </xf>
    <xf numFmtId="0" fontId="19" fillId="0" borderId="0" xfId="0" applyFont="1" applyBorder="1" applyAlignment="1" applyProtection="1"/>
    <xf numFmtId="0" fontId="19" fillId="0" borderId="169" xfId="0" applyFont="1" applyBorder="1" applyAlignment="1" applyProtection="1"/>
    <xf numFmtId="0" fontId="17" fillId="0" borderId="6" xfId="0" applyFont="1" applyFill="1" applyBorder="1" applyAlignment="1" applyProtection="1"/>
    <xf numFmtId="0" fontId="42" fillId="16" borderId="158" xfId="0" applyFont="1" applyFill="1" applyBorder="1" applyAlignment="1" applyProtection="1">
      <alignment vertical="center"/>
    </xf>
    <xf numFmtId="0" fontId="19" fillId="0" borderId="0" xfId="0" applyFont="1" applyBorder="1" applyAlignment="1" applyProtection="1">
      <alignment wrapText="1"/>
    </xf>
    <xf numFmtId="0" fontId="15" fillId="0" borderId="166" xfId="0" applyFont="1" applyFill="1" applyBorder="1" applyAlignment="1" applyProtection="1">
      <alignment horizontal="left" wrapText="1"/>
    </xf>
    <xf numFmtId="0" fontId="15" fillId="0" borderId="163" xfId="0" applyFont="1" applyFill="1" applyBorder="1" applyAlignment="1" applyProtection="1">
      <alignment horizontal="left" wrapText="1"/>
    </xf>
    <xf numFmtId="0" fontId="67" fillId="0" borderId="0" xfId="0" applyFont="1" applyBorder="1" applyAlignment="1" applyProtection="1">
      <alignment horizontal="left" vertical="center" wrapText="1"/>
    </xf>
    <xf numFmtId="0" fontId="0" fillId="0" borderId="76" xfId="0" applyBorder="1"/>
    <xf numFmtId="1" fontId="5" fillId="2" borderId="222" xfId="0" applyNumberFormat="1" applyFont="1" applyFill="1" applyBorder="1" applyAlignment="1" applyProtection="1">
      <alignment vertical="center"/>
    </xf>
    <xf numFmtId="0" fontId="15" fillId="0" borderId="2" xfId="0" applyFont="1" applyFill="1" applyBorder="1" applyProtection="1"/>
    <xf numFmtId="0" fontId="15" fillId="0" borderId="2" xfId="0" applyFont="1" applyFill="1" applyBorder="1" applyAlignment="1" applyProtection="1"/>
    <xf numFmtId="0" fontId="15" fillId="0" borderId="12" xfId="0" applyFont="1" applyFill="1" applyBorder="1" applyProtection="1"/>
    <xf numFmtId="0" fontId="15" fillId="0" borderId="28" xfId="0" applyFont="1" applyFill="1" applyBorder="1" applyAlignment="1" applyProtection="1">
      <alignment horizontal="left"/>
      <protection locked="0"/>
    </xf>
    <xf numFmtId="0" fontId="58" fillId="0" borderId="150" xfId="0" applyFont="1" applyFill="1" applyBorder="1" applyAlignment="1" applyProtection="1"/>
    <xf numFmtId="0" fontId="15" fillId="0" borderId="75" xfId="0" applyFont="1" applyFill="1" applyBorder="1" applyProtection="1"/>
    <xf numFmtId="0" fontId="15" fillId="0" borderId="14" xfId="0" applyFont="1" applyFill="1" applyBorder="1" applyProtection="1"/>
    <xf numFmtId="0" fontId="15" fillId="0" borderId="91" xfId="0" applyFont="1" applyFill="1" applyBorder="1" applyProtection="1"/>
    <xf numFmtId="0" fontId="19" fillId="0" borderId="0" xfId="0" applyFont="1" applyFill="1" applyBorder="1" applyProtection="1"/>
    <xf numFmtId="0" fontId="40" fillId="0" borderId="2" xfId="0" applyFont="1" applyFill="1" applyBorder="1" applyProtection="1"/>
    <xf numFmtId="9" fontId="24" fillId="6" borderId="52" xfId="0" applyNumberFormat="1" applyFont="1" applyFill="1" applyBorder="1" applyAlignment="1" applyProtection="1">
      <alignment vertical="center"/>
    </xf>
    <xf numFmtId="9" fontId="22" fillId="17" borderId="116" xfId="0" applyNumberFormat="1" applyFont="1" applyFill="1" applyBorder="1" applyAlignment="1" applyProtection="1">
      <alignment vertical="center"/>
    </xf>
    <xf numFmtId="0" fontId="50" fillId="0" borderId="0" xfId="0" applyFont="1" applyFill="1" applyBorder="1" applyAlignment="1" applyProtection="1">
      <alignment horizontal="right" vertical="center"/>
    </xf>
    <xf numFmtId="0" fontId="29" fillId="0" borderId="0" xfId="0" applyFont="1" applyFill="1" applyBorder="1" applyAlignment="1" applyProtection="1"/>
    <xf numFmtId="0" fontId="29" fillId="0" borderId="0" xfId="0" applyFont="1" applyFill="1" applyBorder="1" applyProtection="1"/>
    <xf numFmtId="0" fontId="3" fillId="0" borderId="0" xfId="0" applyFont="1"/>
    <xf numFmtId="42" fontId="22" fillId="0" borderId="193" xfId="0" applyNumberFormat="1" applyFont="1" applyFill="1" applyBorder="1" applyAlignment="1" applyProtection="1">
      <alignment vertical="center"/>
    </xf>
    <xf numFmtId="0" fontId="15" fillId="0" borderId="220" xfId="0" applyFont="1" applyFill="1" applyBorder="1" applyProtection="1"/>
    <xf numFmtId="0" fontId="15" fillId="0" borderId="221" xfId="0" applyFont="1" applyFill="1" applyBorder="1" applyProtection="1"/>
    <xf numFmtId="0" fontId="53" fillId="0" borderId="28" xfId="0" applyFont="1" applyBorder="1" applyProtection="1"/>
    <xf numFmtId="0" fontId="15" fillId="0" borderId="93" xfId="0" applyFont="1" applyBorder="1" applyProtection="1"/>
    <xf numFmtId="0" fontId="15" fillId="0" borderId="94" xfId="0" applyFont="1" applyBorder="1" applyProtection="1"/>
    <xf numFmtId="0" fontId="15" fillId="0" borderId="96" xfId="0" applyFont="1" applyBorder="1" applyProtection="1"/>
    <xf numFmtId="0" fontId="15" fillId="0" borderId="0" xfId="0" applyFont="1" applyFill="1" applyBorder="1" applyAlignment="1" applyProtection="1">
      <alignment horizontal="left"/>
    </xf>
    <xf numFmtId="0" fontId="16" fillId="0" borderId="0" xfId="0" applyFont="1" applyBorder="1" applyAlignment="1" applyProtection="1"/>
    <xf numFmtId="0" fontId="15" fillId="0" borderId="0" xfId="0" applyFont="1" applyBorder="1" applyAlignment="1" applyProtection="1">
      <alignment horizontal="left" indent="1"/>
    </xf>
    <xf numFmtId="0" fontId="15" fillId="0" borderId="0" xfId="0" applyFont="1" applyBorder="1" applyAlignment="1" applyProtection="1"/>
    <xf numFmtId="0" fontId="15" fillId="0" borderId="0" xfId="0" applyFont="1" applyFill="1" applyBorder="1" applyAlignment="1" applyProtection="1">
      <alignment horizontal="right"/>
    </xf>
    <xf numFmtId="0" fontId="15" fillId="0" borderId="6" xfId="0" applyFont="1" applyFill="1" applyBorder="1" applyProtection="1"/>
    <xf numFmtId="0" fontId="15" fillId="0" borderId="19" xfId="0" applyFont="1" applyFill="1" applyBorder="1" applyAlignment="1" applyProtection="1">
      <alignment horizontal="left"/>
    </xf>
    <xf numFmtId="0" fontId="0" fillId="0" borderId="0" xfId="0" applyProtection="1"/>
    <xf numFmtId="0" fontId="15" fillId="0" borderId="0" xfId="0" applyFont="1" applyFill="1" applyBorder="1" applyAlignment="1" applyProtection="1">
      <alignment horizontal="center" vertical="center"/>
    </xf>
    <xf numFmtId="0" fontId="16" fillId="0" borderId="62" xfId="0" applyFont="1" applyBorder="1" applyAlignment="1" applyProtection="1"/>
    <xf numFmtId="0" fontId="19" fillId="0" borderId="62" xfId="0" applyFont="1" applyFill="1" applyBorder="1" applyAlignment="1" applyProtection="1"/>
    <xf numFmtId="0" fontId="19" fillId="0" borderId="0" xfId="0" applyFont="1" applyBorder="1" applyAlignment="1" applyProtection="1">
      <alignment horizontal="left" indent="1"/>
    </xf>
    <xf numFmtId="0" fontId="15" fillId="0" borderId="0" xfId="0" applyFont="1" applyFill="1" applyBorder="1" applyAlignment="1" applyProtection="1">
      <alignment horizontal="left" indent="1"/>
    </xf>
    <xf numFmtId="0" fontId="0" fillId="0" borderId="0" xfId="0" applyFont="1" applyFill="1" applyProtection="1"/>
    <xf numFmtId="0" fontId="15" fillId="0" borderId="0" xfId="0" applyFont="1" applyFill="1" applyBorder="1" applyAlignment="1" applyProtection="1">
      <alignment vertical="center"/>
    </xf>
    <xf numFmtId="0" fontId="15" fillId="0" borderId="51" xfId="0" applyFont="1" applyFill="1" applyBorder="1" applyAlignment="1" applyProtection="1">
      <alignment vertical="center"/>
    </xf>
    <xf numFmtId="0" fontId="15" fillId="0" borderId="25" xfId="0" applyFont="1" applyFill="1" applyBorder="1" applyAlignment="1" applyProtection="1">
      <alignment horizontal="center"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vertical="top" wrapText="1"/>
    </xf>
    <xf numFmtId="0" fontId="15" fillId="0" borderId="0" xfId="0" applyFont="1" applyFill="1" applyBorder="1" applyAlignment="1" applyProtection="1">
      <alignment horizontal="left" vertical="top"/>
    </xf>
    <xf numFmtId="0" fontId="15" fillId="0" borderId="0" xfId="0" applyFont="1" applyBorder="1" applyAlignment="1" applyProtection="1">
      <alignment horizontal="left" vertical="top"/>
    </xf>
    <xf numFmtId="0" fontId="14" fillId="0" borderId="0" xfId="0" applyFont="1" applyFill="1" applyProtection="1"/>
    <xf numFmtId="0" fontId="50" fillId="0" borderId="2" xfId="0" applyFont="1" applyFill="1" applyBorder="1" applyAlignment="1" applyProtection="1">
      <alignment horizontal="center" vertical="top"/>
    </xf>
    <xf numFmtId="0" fontId="47" fillId="0" borderId="0" xfId="0" applyFont="1" applyFill="1" applyBorder="1" applyAlignment="1" applyProtection="1">
      <alignment vertical="top" wrapText="1"/>
    </xf>
    <xf numFmtId="0" fontId="45" fillId="0" borderId="0" xfId="0" applyFont="1" applyBorder="1" applyProtection="1"/>
    <xf numFmtId="0" fontId="15" fillId="0" borderId="0" xfId="0" applyFont="1" applyBorder="1" applyAlignment="1" applyProtection="1">
      <alignment horizontal="right" vertical="center"/>
    </xf>
    <xf numFmtId="0" fontId="15" fillId="0" borderId="0" xfId="0" applyFont="1" applyBorder="1" applyAlignment="1" applyProtection="1">
      <alignment horizontal="center" vertical="center"/>
    </xf>
    <xf numFmtId="0" fontId="15" fillId="0" borderId="0" xfId="0" applyFont="1" applyBorder="1" applyAlignment="1" applyProtection="1">
      <alignment horizontal="left" vertical="center"/>
    </xf>
    <xf numFmtId="0" fontId="15" fillId="0" borderId="52" xfId="0" applyFont="1" applyFill="1" applyBorder="1" applyProtection="1">
      <protection locked="0"/>
    </xf>
    <xf numFmtId="0" fontId="15" fillId="0" borderId="52" xfId="0" applyFont="1" applyFill="1" applyBorder="1" applyAlignment="1" applyProtection="1">
      <alignment horizontal="center" vertical="center"/>
      <protection locked="0"/>
    </xf>
    <xf numFmtId="0" fontId="0" fillId="0" borderId="0" xfId="0" applyProtection="1">
      <protection locked="0"/>
    </xf>
    <xf numFmtId="0" fontId="0" fillId="0" borderId="0" xfId="0" applyFont="1" applyFill="1" applyProtection="1">
      <protection locked="0"/>
    </xf>
    <xf numFmtId="0" fontId="15" fillId="0" borderId="95" xfId="0" applyFont="1" applyBorder="1" applyProtection="1"/>
    <xf numFmtId="0" fontId="15" fillId="0" borderId="97" xfId="0" applyFont="1" applyBorder="1" applyProtection="1"/>
    <xf numFmtId="0" fontId="0" fillId="0" borderId="0" xfId="0" applyFont="1" applyProtection="1">
      <protection locked="0"/>
    </xf>
    <xf numFmtId="0" fontId="3" fillId="0" borderId="94" xfId="0" applyFont="1" applyBorder="1" applyProtection="1"/>
    <xf numFmtId="0" fontId="3" fillId="0" borderId="0" xfId="0" applyFont="1" applyBorder="1" applyProtection="1"/>
    <xf numFmtId="0" fontId="3" fillId="0" borderId="0" xfId="0" applyFont="1" applyFill="1" applyBorder="1" applyAlignment="1" applyProtection="1"/>
    <xf numFmtId="0" fontId="3" fillId="6" borderId="104" xfId="0" applyFont="1" applyFill="1" applyBorder="1" applyAlignment="1" applyProtection="1">
      <alignment horizontal="center"/>
    </xf>
    <xf numFmtId="0" fontId="3" fillId="6" borderId="105" xfId="0" applyFont="1" applyFill="1" applyBorder="1" applyAlignment="1" applyProtection="1">
      <alignment horizontal="center"/>
    </xf>
    <xf numFmtId="0" fontId="5" fillId="6" borderId="85" xfId="0" applyFont="1" applyFill="1" applyBorder="1" applyAlignment="1" applyProtection="1">
      <alignment horizontal="center"/>
    </xf>
    <xf numFmtId="0" fontId="3" fillId="0" borderId="91" xfId="0" applyFont="1" applyBorder="1" applyProtection="1"/>
    <xf numFmtId="0" fontId="0" fillId="0" borderId="0" xfId="0" applyFill="1" applyProtection="1">
      <protection locked="0"/>
    </xf>
    <xf numFmtId="0" fontId="3" fillId="0" borderId="30" xfId="0" applyFont="1" applyBorder="1" applyAlignment="1" applyProtection="1">
      <alignment vertical="center"/>
    </xf>
    <xf numFmtId="0" fontId="3" fillId="0" borderId="31" xfId="0" applyFont="1" applyBorder="1" applyAlignment="1" applyProtection="1">
      <alignment vertical="center"/>
    </xf>
    <xf numFmtId="0" fontId="3" fillId="0" borderId="0" xfId="0" applyFont="1" applyBorder="1" applyAlignment="1" applyProtection="1">
      <alignment vertical="center"/>
    </xf>
    <xf numFmtId="0" fontId="2" fillId="0" borderId="0" xfId="0" applyFont="1" applyFill="1" applyBorder="1" applyProtection="1"/>
    <xf numFmtId="0" fontId="3" fillId="0" borderId="32" xfId="0" applyFont="1" applyBorder="1" applyAlignment="1" applyProtection="1">
      <alignment vertical="center"/>
    </xf>
    <xf numFmtId="0" fontId="19" fillId="16" borderId="71" xfId="0" applyFont="1" applyFill="1" applyBorder="1" applyAlignment="1" applyProtection="1">
      <alignment vertical="center"/>
    </xf>
    <xf numFmtId="0" fontId="3" fillId="0" borderId="35" xfId="0" applyFont="1" applyBorder="1" applyAlignment="1" applyProtection="1">
      <alignment vertical="center"/>
    </xf>
    <xf numFmtId="0" fontId="15" fillId="0" borderId="0" xfId="0" applyFont="1" applyFill="1" applyBorder="1" applyProtection="1"/>
    <xf numFmtId="0" fontId="3" fillId="0" borderId="38" xfId="0" applyFont="1" applyBorder="1" applyProtection="1"/>
    <xf numFmtId="0" fontId="3" fillId="0" borderId="39" xfId="0" applyFont="1" applyBorder="1" applyProtection="1"/>
    <xf numFmtId="0" fontId="3" fillId="0" borderId="40" xfId="0" applyFont="1" applyBorder="1" applyProtection="1"/>
    <xf numFmtId="0" fontId="3" fillId="0" borderId="41" xfId="0" applyFont="1" applyBorder="1" applyProtection="1"/>
    <xf numFmtId="0" fontId="3" fillId="0" borderId="42" xfId="0" applyFont="1" applyBorder="1" applyProtection="1"/>
    <xf numFmtId="0" fontId="5" fillId="0" borderId="0" xfId="0" applyFont="1" applyBorder="1" applyProtection="1"/>
    <xf numFmtId="0" fontId="1" fillId="0" borderId="0" xfId="0" applyFont="1" applyFill="1" applyBorder="1" applyAlignment="1" applyProtection="1"/>
    <xf numFmtId="0" fontId="3" fillId="0" borderId="43" xfId="0" applyFont="1" applyBorder="1" applyProtection="1"/>
    <xf numFmtId="0" fontId="3" fillId="0" borderId="44" xfId="0" applyFont="1" applyBorder="1" applyProtection="1"/>
    <xf numFmtId="0" fontId="3" fillId="0" borderId="45" xfId="0" applyFont="1" applyBorder="1" applyProtection="1"/>
    <xf numFmtId="0" fontId="3" fillId="6" borderId="85" xfId="0" applyFont="1" applyFill="1" applyBorder="1" applyProtection="1"/>
    <xf numFmtId="0" fontId="3" fillId="0" borderId="29" xfId="0" applyFont="1" applyFill="1" applyBorder="1" applyAlignment="1" applyProtection="1"/>
    <xf numFmtId="0" fontId="3" fillId="0" borderId="30" xfId="0" applyFont="1" applyFill="1" applyBorder="1" applyAlignment="1" applyProtection="1"/>
    <xf numFmtId="0" fontId="3" fillId="0" borderId="31" xfId="0" applyFont="1" applyFill="1" applyBorder="1" applyAlignment="1" applyProtection="1"/>
    <xf numFmtId="0" fontId="3" fillId="0" borderId="32" xfId="0" applyFont="1" applyFill="1" applyBorder="1" applyAlignment="1" applyProtection="1"/>
    <xf numFmtId="0" fontId="3" fillId="0" borderId="33" xfId="0" applyFont="1" applyFill="1" applyBorder="1" applyAlignment="1" applyProtection="1"/>
    <xf numFmtId="0" fontId="16" fillId="16" borderId="209" xfId="0" applyFont="1" applyFill="1" applyBorder="1" applyAlignment="1" applyProtection="1">
      <alignment vertical="center"/>
    </xf>
    <xf numFmtId="0" fontId="5" fillId="16" borderId="12" xfId="0" applyFont="1" applyFill="1" applyBorder="1" applyAlignment="1" applyProtection="1"/>
    <xf numFmtId="0" fontId="5" fillId="16" borderId="223" xfId="0" applyFont="1" applyFill="1" applyBorder="1" applyAlignment="1" applyProtection="1"/>
    <xf numFmtId="0" fontId="5" fillId="0" borderId="0" xfId="0" applyFont="1" applyFill="1" applyBorder="1" applyAlignment="1" applyProtection="1"/>
    <xf numFmtId="44" fontId="21" fillId="0" borderId="0" xfId="0" applyNumberFormat="1" applyFont="1" applyFill="1" applyBorder="1" applyAlignment="1" applyProtection="1">
      <alignment horizontal="right" vertical="center"/>
    </xf>
    <xf numFmtId="0" fontId="3" fillId="0" borderId="34" xfId="0" applyFont="1" applyFill="1" applyBorder="1" applyAlignment="1" applyProtection="1"/>
    <xf numFmtId="0" fontId="3" fillId="3" borderId="35" xfId="0" applyFont="1" applyFill="1" applyBorder="1" applyAlignment="1" applyProtection="1"/>
    <xf numFmtId="0" fontId="3" fillId="0" borderId="36" xfId="0" applyFont="1" applyFill="1" applyBorder="1" applyAlignment="1" applyProtection="1"/>
    <xf numFmtId="0" fontId="7" fillId="0" borderId="0" xfId="0" applyFont="1" applyFill="1" applyBorder="1" applyAlignment="1" applyProtection="1">
      <alignment horizontal="left" vertical="center"/>
    </xf>
    <xf numFmtId="0" fontId="24" fillId="0" borderId="93" xfId="0" applyFont="1" applyFill="1" applyBorder="1" applyProtection="1"/>
    <xf numFmtId="0" fontId="24" fillId="0" borderId="94" xfId="0" applyFont="1" applyFill="1" applyBorder="1" applyProtection="1"/>
    <xf numFmtId="0" fontId="24" fillId="0" borderId="96" xfId="0" applyFont="1" applyFill="1" applyBorder="1" applyProtection="1"/>
    <xf numFmtId="0" fontId="24" fillId="0" borderId="96" xfId="0" applyFont="1" applyBorder="1" applyProtection="1"/>
    <xf numFmtId="0" fontId="3" fillId="0" borderId="0" xfId="0" applyFont="1" applyProtection="1"/>
    <xf numFmtId="0" fontId="24" fillId="15" borderId="0" xfId="0" applyFont="1" applyFill="1" applyBorder="1" applyProtection="1"/>
    <xf numFmtId="5" fontId="26" fillId="0" borderId="0" xfId="0" applyNumberFormat="1" applyFont="1" applyFill="1" applyBorder="1" applyAlignment="1" applyProtection="1">
      <alignment horizontal="center" vertical="center" wrapText="1"/>
    </xf>
    <xf numFmtId="42" fontId="22" fillId="15" borderId="50" xfId="0" applyNumberFormat="1" applyFont="1" applyFill="1" applyBorder="1" applyProtection="1"/>
    <xf numFmtId="42" fontId="22" fillId="15" borderId="0" xfId="0" applyNumberFormat="1" applyFont="1" applyFill="1" applyBorder="1" applyProtection="1"/>
    <xf numFmtId="42" fontId="22" fillId="15" borderId="70" xfId="0" applyNumberFormat="1" applyFont="1" applyFill="1" applyBorder="1" applyProtection="1"/>
    <xf numFmtId="42" fontId="22" fillId="12" borderId="57" xfId="0" applyNumberFormat="1" applyFont="1" applyFill="1" applyBorder="1" applyAlignment="1" applyProtection="1">
      <alignment vertical="center"/>
    </xf>
    <xf numFmtId="0" fontId="24" fillId="0" borderId="90" xfId="0" applyFont="1" applyFill="1" applyBorder="1" applyProtection="1"/>
    <xf numFmtId="42" fontId="34" fillId="0" borderId="135" xfId="0" applyNumberFormat="1" applyFont="1" applyFill="1" applyBorder="1" applyAlignment="1" applyProtection="1">
      <alignment horizontal="center" vertical="center"/>
    </xf>
    <xf numFmtId="42" fontId="22" fillId="15" borderId="135" xfId="0" applyNumberFormat="1" applyFont="1" applyFill="1" applyBorder="1" applyProtection="1"/>
    <xf numFmtId="42" fontId="34" fillId="0" borderId="193" xfId="0" applyNumberFormat="1" applyFont="1" applyFill="1" applyBorder="1" applyAlignment="1" applyProtection="1">
      <alignment horizontal="center" vertical="center"/>
    </xf>
    <xf numFmtId="42" fontId="22" fillId="15" borderId="193" xfId="0" applyNumberFormat="1" applyFont="1" applyFill="1" applyBorder="1" applyProtection="1"/>
    <xf numFmtId="42" fontId="15" fillId="0" borderId="13" xfId="0" applyNumberFormat="1" applyFont="1" applyFill="1" applyBorder="1" applyProtection="1"/>
    <xf numFmtId="42" fontId="22" fillId="15" borderId="91" xfId="0" applyNumberFormat="1" applyFont="1" applyFill="1" applyBorder="1" applyProtection="1"/>
    <xf numFmtId="42" fontId="22" fillId="11" borderId="123" xfId="0" applyNumberFormat="1" applyFont="1" applyFill="1" applyBorder="1" applyAlignment="1" applyProtection="1">
      <alignment vertical="center"/>
    </xf>
    <xf numFmtId="42" fontId="22" fillId="11" borderId="137" xfId="0" applyNumberFormat="1" applyFont="1" applyFill="1" applyBorder="1" applyAlignment="1" applyProtection="1">
      <alignment vertical="center"/>
    </xf>
    <xf numFmtId="42" fontId="22" fillId="15" borderId="13" xfId="0" applyNumberFormat="1" applyFont="1" applyFill="1" applyBorder="1" applyProtection="1"/>
    <xf numFmtId="42" fontId="22" fillId="0" borderId="0" xfId="0" applyNumberFormat="1" applyFont="1" applyFill="1" applyBorder="1" applyProtection="1"/>
    <xf numFmtId="0" fontId="24" fillId="0" borderId="91" xfId="0" applyFont="1" applyFill="1" applyBorder="1" applyProtection="1"/>
    <xf numFmtId="166" fontId="36" fillId="0" borderId="91" xfId="0" applyNumberFormat="1" applyFont="1" applyFill="1" applyBorder="1" applyAlignment="1" applyProtection="1"/>
    <xf numFmtId="0" fontId="3" fillId="0" borderId="92" xfId="0" applyFont="1" applyFill="1" applyBorder="1" applyProtection="1"/>
    <xf numFmtId="44" fontId="0" fillId="0" borderId="0" xfId="0" applyNumberFormat="1" applyProtection="1">
      <protection locked="0"/>
    </xf>
    <xf numFmtId="0" fontId="11" fillId="0" borderId="29" xfId="0" applyFont="1" applyBorder="1" applyProtection="1"/>
    <xf numFmtId="0" fontId="11" fillId="0" borderId="30" xfId="0" applyFont="1" applyBorder="1" applyProtection="1"/>
    <xf numFmtId="0" fontId="11" fillId="0" borderId="31" xfId="0" applyFont="1" applyBorder="1" applyProtection="1"/>
    <xf numFmtId="0" fontId="11" fillId="0" borderId="32" xfId="0" applyFont="1" applyBorder="1" applyProtection="1"/>
    <xf numFmtId="0" fontId="11" fillId="0" borderId="33" xfId="0" applyFont="1" applyBorder="1" applyProtection="1"/>
    <xf numFmtId="0" fontId="11" fillId="0" borderId="0" xfId="0" applyFont="1" applyBorder="1" applyProtection="1"/>
    <xf numFmtId="0" fontId="14" fillId="0" borderId="0" xfId="0" applyFont="1" applyBorder="1" applyAlignment="1" applyProtection="1"/>
    <xf numFmtId="0" fontId="14" fillId="0" borderId="0" xfId="0" applyFont="1" applyFill="1" applyBorder="1" applyAlignment="1" applyProtection="1"/>
    <xf numFmtId="0" fontId="11" fillId="0" borderId="32" xfId="0" applyFont="1" applyFill="1" applyBorder="1" applyProtection="1"/>
    <xf numFmtId="0" fontId="11" fillId="0" borderId="0" xfId="0" applyFont="1" applyFill="1" applyBorder="1" applyProtection="1"/>
    <xf numFmtId="0" fontId="11" fillId="0" borderId="0" xfId="0" applyFont="1" applyProtection="1"/>
    <xf numFmtId="0" fontId="11" fillId="0" borderId="34" xfId="0" applyFont="1" applyFill="1" applyBorder="1" applyProtection="1"/>
    <xf numFmtId="0" fontId="11" fillId="0" borderId="35" xfId="0" applyFont="1" applyBorder="1" applyProtection="1"/>
    <xf numFmtId="0" fontId="11" fillId="0" borderId="36" xfId="0" applyFont="1" applyBorder="1" applyProtection="1"/>
    <xf numFmtId="0" fontId="11" fillId="0" borderId="33" xfId="0" applyFont="1" applyBorder="1" applyAlignment="1" applyProtection="1"/>
    <xf numFmtId="0" fontId="11" fillId="0" borderId="33" xfId="0" applyFont="1" applyFill="1" applyBorder="1" applyProtection="1"/>
    <xf numFmtId="0" fontId="11" fillId="0" borderId="0" xfId="0" applyFont="1" applyFill="1" applyProtection="1"/>
    <xf numFmtId="5" fontId="8" fillId="0" borderId="35" xfId="0" applyNumberFormat="1" applyFont="1" applyFill="1" applyBorder="1" applyAlignment="1" applyProtection="1">
      <alignment vertical="center"/>
    </xf>
    <xf numFmtId="0" fontId="3" fillId="0" borderId="29" xfId="0" applyFont="1" applyBorder="1" applyProtection="1"/>
    <xf numFmtId="0" fontId="3" fillId="0" borderId="30" xfId="0" applyFont="1" applyBorder="1" applyProtection="1"/>
    <xf numFmtId="0" fontId="3" fillId="0" borderId="31" xfId="0" applyFont="1" applyBorder="1" applyProtection="1"/>
    <xf numFmtId="0" fontId="3" fillId="0" borderId="32" xfId="0" applyFont="1" applyBorder="1" applyProtection="1"/>
    <xf numFmtId="0" fontId="3" fillId="0" borderId="33" xfId="0" applyFont="1" applyBorder="1" applyProtection="1"/>
    <xf numFmtId="3" fontId="24" fillId="0" borderId="3" xfId="0" applyNumberFormat="1" applyFont="1" applyFill="1" applyBorder="1" applyAlignment="1" applyProtection="1"/>
    <xf numFmtId="3" fontId="30" fillId="0" borderId="0" xfId="0" applyNumberFormat="1" applyFont="1" applyFill="1" applyBorder="1" applyAlignment="1" applyProtection="1">
      <alignment horizontal="right" vertical="center"/>
    </xf>
    <xf numFmtId="0" fontId="3" fillId="0" borderId="34" xfId="0" applyFont="1" applyFill="1" applyBorder="1" applyProtection="1"/>
    <xf numFmtId="0" fontId="3" fillId="0" borderId="36" xfId="0" applyFont="1" applyBorder="1" applyProtection="1"/>
    <xf numFmtId="0" fontId="3" fillId="0" borderId="34" xfId="0" applyFont="1" applyBorder="1" applyProtection="1"/>
    <xf numFmtId="0" fontId="3" fillId="0" borderId="35" xfId="0" applyFont="1" applyBorder="1" applyProtection="1"/>
    <xf numFmtId="0" fontId="52" fillId="0" borderId="38" xfId="0" applyFont="1" applyBorder="1" applyProtection="1"/>
    <xf numFmtId="0" fontId="52" fillId="0" borderId="39" xfId="0" applyFont="1" applyBorder="1" applyProtection="1"/>
    <xf numFmtId="0" fontId="52" fillId="0" borderId="39" xfId="0" applyFont="1" applyFill="1" applyBorder="1" applyAlignment="1" applyProtection="1">
      <alignment wrapText="1"/>
    </xf>
    <xf numFmtId="0" fontId="52" fillId="0" borderId="40" xfId="0" applyFont="1" applyFill="1" applyBorder="1" applyAlignment="1" applyProtection="1">
      <alignment wrapText="1"/>
    </xf>
    <xf numFmtId="0" fontId="52" fillId="0" borderId="41" xfId="0" applyFont="1" applyBorder="1" applyProtection="1"/>
    <xf numFmtId="0" fontId="52" fillId="0" borderId="42" xfId="0" applyFont="1" applyFill="1" applyBorder="1" applyAlignment="1" applyProtection="1">
      <alignment wrapText="1"/>
    </xf>
    <xf numFmtId="0" fontId="52" fillId="0" borderId="0" xfId="0" applyFont="1" applyBorder="1" applyProtection="1"/>
    <xf numFmtId="0" fontId="52" fillId="0" borderId="0" xfId="0" applyFont="1" applyFill="1" applyBorder="1" applyAlignment="1" applyProtection="1">
      <alignment wrapText="1"/>
    </xf>
    <xf numFmtId="0" fontId="14" fillId="0" borderId="42" xfId="0" applyFont="1" applyBorder="1" applyAlignment="1" applyProtection="1"/>
    <xf numFmtId="0" fontId="53" fillId="0" borderId="42" xfId="0" applyFont="1" applyBorder="1" applyProtection="1"/>
    <xf numFmtId="0" fontId="0" fillId="0" borderId="0" xfId="0" applyFont="1" applyProtection="1"/>
    <xf numFmtId="0" fontId="52" fillId="0" borderId="13" xfId="0" applyFont="1" applyBorder="1" applyProtection="1"/>
    <xf numFmtId="0" fontId="0" fillId="0" borderId="28" xfId="0" applyFont="1" applyBorder="1" applyProtection="1"/>
    <xf numFmtId="0" fontId="0" fillId="0" borderId="6" xfId="0" applyFont="1" applyBorder="1" applyProtection="1"/>
    <xf numFmtId="0" fontId="52" fillId="0" borderId="43" xfId="0" applyFont="1" applyBorder="1" applyProtection="1"/>
    <xf numFmtId="0" fontId="52" fillId="0" borderId="44" xfId="0" applyFont="1" applyBorder="1" applyProtection="1"/>
    <xf numFmtId="0" fontId="53" fillId="0" borderId="45" xfId="0" applyFont="1" applyBorder="1" applyProtection="1"/>
    <xf numFmtId="0" fontId="3" fillId="0" borderId="120" xfId="0" applyFont="1" applyFill="1" applyBorder="1" applyProtection="1">
      <protection locked="0"/>
    </xf>
    <xf numFmtId="0" fontId="3" fillId="0" borderId="103" xfId="0" applyFont="1" applyFill="1" applyBorder="1" applyProtection="1">
      <protection locked="0"/>
    </xf>
    <xf numFmtId="0" fontId="3" fillId="0" borderId="93" xfId="0" applyFont="1" applyFill="1" applyBorder="1" applyProtection="1"/>
    <xf numFmtId="0" fontId="3" fillId="0" borderId="95" xfId="0" applyFont="1" applyFill="1" applyBorder="1" applyProtection="1"/>
    <xf numFmtId="0" fontId="3" fillId="0" borderId="96" xfId="0" applyFont="1" applyFill="1" applyBorder="1" applyProtection="1"/>
    <xf numFmtId="0" fontId="3" fillId="0" borderId="97" xfId="0" applyFont="1" applyFill="1" applyBorder="1" applyProtection="1"/>
    <xf numFmtId="0" fontId="27" fillId="0" borderId="0" xfId="0" applyFont="1" applyFill="1" applyBorder="1" applyProtection="1"/>
    <xf numFmtId="0" fontId="29" fillId="0" borderId="75" xfId="0" applyFont="1" applyFill="1" applyBorder="1" applyProtection="1"/>
    <xf numFmtId="0" fontId="3" fillId="0" borderId="150" xfId="0" applyFont="1" applyFill="1" applyBorder="1" applyProtection="1"/>
    <xf numFmtId="0" fontId="3" fillId="0" borderId="151" xfId="0" applyFont="1" applyFill="1" applyBorder="1" applyProtection="1"/>
    <xf numFmtId="0" fontId="26" fillId="0" borderId="151" xfId="0" applyFont="1" applyFill="1" applyBorder="1" applyAlignment="1" applyProtection="1">
      <alignment horizontal="right"/>
    </xf>
    <xf numFmtId="0" fontId="3" fillId="0" borderId="75" xfId="0" applyFont="1" applyFill="1" applyBorder="1" applyProtection="1"/>
    <xf numFmtId="0" fontId="3" fillId="5" borderId="96" xfId="0" applyFont="1" applyFill="1" applyBorder="1" applyProtection="1"/>
    <xf numFmtId="0" fontId="31" fillId="16" borderId="140" xfId="0" applyFont="1" applyFill="1" applyBorder="1" applyProtection="1"/>
    <xf numFmtId="0" fontId="24" fillId="16" borderId="140" xfId="0" applyFont="1" applyFill="1" applyBorder="1" applyProtection="1"/>
    <xf numFmtId="0" fontId="3" fillId="16" borderId="140" xfId="0" applyFont="1" applyFill="1" applyBorder="1" applyProtection="1"/>
    <xf numFmtId="0" fontId="3" fillId="16" borderId="141" xfId="0" applyFont="1" applyFill="1" applyBorder="1" applyProtection="1"/>
    <xf numFmtId="0" fontId="3" fillId="0" borderId="90" xfId="0" applyFont="1" applyFill="1" applyBorder="1" applyProtection="1"/>
    <xf numFmtId="0" fontId="3" fillId="0" borderId="91" xfId="0" applyFont="1" applyFill="1" applyBorder="1" applyProtection="1"/>
    <xf numFmtId="0" fontId="21" fillId="0" borderId="91" xfId="0" applyFont="1" applyFill="1" applyBorder="1" applyProtection="1"/>
    <xf numFmtId="0" fontId="48" fillId="0" borderId="0" xfId="0" applyFont="1" applyFill="1" applyProtection="1">
      <protection locked="0"/>
    </xf>
    <xf numFmtId="0" fontId="15" fillId="0" borderId="29" xfId="0" applyFont="1" applyFill="1" applyBorder="1" applyAlignment="1" applyProtection="1"/>
    <xf numFmtId="0" fontId="15" fillId="0" borderId="30" xfId="0" applyFont="1" applyFill="1" applyBorder="1" applyAlignment="1" applyProtection="1"/>
    <xf numFmtId="0" fontId="15" fillId="0" borderId="30" xfId="0" applyFont="1" applyFill="1" applyBorder="1" applyAlignment="1" applyProtection="1">
      <alignment horizontal="left"/>
    </xf>
    <xf numFmtId="0" fontId="15" fillId="0" borderId="31" xfId="0" applyFont="1" applyFill="1" applyBorder="1" applyAlignment="1" applyProtection="1"/>
    <xf numFmtId="0" fontId="15" fillId="0" borderId="32" xfId="0" applyFont="1" applyFill="1" applyBorder="1" applyAlignment="1" applyProtection="1"/>
    <xf numFmtId="0" fontId="15" fillId="0" borderId="33" xfId="0" applyFont="1" applyFill="1" applyBorder="1" applyAlignment="1" applyProtection="1"/>
    <xf numFmtId="0" fontId="14" fillId="0" borderId="33" xfId="0" applyFont="1" applyFill="1" applyBorder="1" applyAlignment="1" applyProtection="1"/>
    <xf numFmtId="0" fontId="19" fillId="0" borderId="32" xfId="0" applyFont="1" applyFill="1" applyBorder="1" applyAlignment="1" applyProtection="1">
      <alignment horizontal="center"/>
    </xf>
    <xf numFmtId="0" fontId="19" fillId="16" borderId="143" xfId="0" applyFont="1" applyFill="1" applyBorder="1" applyAlignment="1" applyProtection="1"/>
    <xf numFmtId="0" fontId="19" fillId="16" borderId="143" xfId="0" applyFont="1" applyFill="1" applyBorder="1" applyAlignment="1" applyProtection="1">
      <alignment horizontal="center" wrapText="1"/>
    </xf>
    <xf numFmtId="0" fontId="42" fillId="16" borderId="143" xfId="0" applyFont="1" applyFill="1" applyBorder="1" applyAlignment="1" applyProtection="1">
      <alignment horizontal="center" wrapText="1"/>
    </xf>
    <xf numFmtId="0" fontId="42" fillId="0" borderId="0" xfId="0" applyFont="1" applyFill="1" applyBorder="1" applyAlignment="1" applyProtection="1">
      <alignment horizontal="center"/>
    </xf>
    <xf numFmtId="0" fontId="42" fillId="0" borderId="33" xfId="0" applyFont="1" applyFill="1" applyBorder="1" applyAlignment="1" applyProtection="1">
      <alignment horizontal="center"/>
    </xf>
    <xf numFmtId="0" fontId="15" fillId="0" borderId="0" xfId="0" applyFont="1" applyFill="1" applyProtection="1"/>
    <xf numFmtId="0" fontId="19" fillId="0" borderId="0" xfId="0" applyFont="1" applyFill="1" applyBorder="1" applyAlignment="1" applyProtection="1"/>
    <xf numFmtId="166" fontId="15" fillId="0" borderId="149" xfId="0" applyNumberFormat="1" applyFont="1" applyFill="1" applyBorder="1" applyAlignment="1" applyProtection="1">
      <alignment horizontal="left"/>
    </xf>
    <xf numFmtId="166" fontId="15" fillId="0" borderId="50" xfId="0" applyNumberFormat="1" applyFont="1" applyFill="1" applyBorder="1" applyAlignment="1" applyProtection="1"/>
    <xf numFmtId="0" fontId="42" fillId="0" borderId="33" xfId="0" applyFont="1" applyFill="1" applyBorder="1" applyAlignment="1" applyProtection="1"/>
    <xf numFmtId="166" fontId="15" fillId="0" borderId="0" xfId="0" applyNumberFormat="1" applyFont="1" applyFill="1" applyBorder="1" applyAlignment="1" applyProtection="1"/>
    <xf numFmtId="5" fontId="15" fillId="0" borderId="0" xfId="0" applyNumberFormat="1" applyFont="1" applyFill="1" applyBorder="1" applyAlignment="1" applyProtection="1">
      <alignment horizontal="left"/>
    </xf>
    <xf numFmtId="5" fontId="18" fillId="0" borderId="34" xfId="0" applyNumberFormat="1" applyFont="1" applyFill="1" applyBorder="1" applyAlignment="1" applyProtection="1"/>
    <xf numFmtId="5" fontId="15" fillId="0" borderId="35" xfId="0" applyNumberFormat="1" applyFont="1" applyFill="1" applyBorder="1" applyAlignment="1" applyProtection="1"/>
    <xf numFmtId="0" fontId="15" fillId="0" borderId="35" xfId="0" applyFont="1" applyFill="1" applyBorder="1" applyAlignment="1" applyProtection="1"/>
    <xf numFmtId="5" fontId="15" fillId="0" borderId="35" xfId="0" applyNumberFormat="1" applyFont="1" applyFill="1" applyBorder="1" applyAlignment="1" applyProtection="1">
      <alignment horizontal="left"/>
    </xf>
    <xf numFmtId="164" fontId="15" fillId="0" borderId="35" xfId="0" applyNumberFormat="1" applyFont="1" applyFill="1" applyBorder="1" applyAlignment="1" applyProtection="1">
      <alignment horizontal="left"/>
    </xf>
    <xf numFmtId="5" fontId="40" fillId="0" borderId="35" xfId="0" applyNumberFormat="1" applyFont="1" applyFill="1" applyBorder="1" applyAlignment="1" applyProtection="1"/>
    <xf numFmtId="5" fontId="40" fillId="0" borderId="36" xfId="0" applyNumberFormat="1" applyFont="1" applyFill="1" applyBorder="1" applyAlignment="1" applyProtection="1"/>
    <xf numFmtId="0" fontId="20" fillId="0" borderId="93" xfId="0" applyFont="1" applyFill="1" applyBorder="1" applyAlignment="1" applyProtection="1">
      <alignment horizontal="left"/>
    </xf>
    <xf numFmtId="0" fontId="15" fillId="0" borderId="94" xfId="0" applyFont="1" applyFill="1" applyBorder="1" applyAlignment="1" applyProtection="1"/>
    <xf numFmtId="0" fontId="15" fillId="0" borderId="110" xfId="0" applyFont="1" applyFill="1" applyBorder="1" applyAlignment="1" applyProtection="1"/>
    <xf numFmtId="0" fontId="20" fillId="0" borderId="96" xfId="0" applyFont="1" applyFill="1" applyBorder="1" applyAlignment="1" applyProtection="1">
      <alignment horizontal="left"/>
    </xf>
    <xf numFmtId="0" fontId="19" fillId="0" borderId="0" xfId="0" applyFont="1" applyFill="1" applyBorder="1" applyAlignment="1" applyProtection="1">
      <alignment vertical="center"/>
    </xf>
    <xf numFmtId="0" fontId="15" fillId="16" borderId="228" xfId="0" applyFont="1" applyFill="1" applyBorder="1" applyAlignment="1" applyProtection="1">
      <alignment wrapText="1"/>
    </xf>
    <xf numFmtId="166" fontId="15" fillId="16" borderId="228" xfId="0" applyNumberFormat="1" applyFont="1" applyFill="1" applyBorder="1" applyAlignment="1" applyProtection="1">
      <alignment wrapText="1"/>
    </xf>
    <xf numFmtId="9" fontId="15" fillId="16" borderId="228" xfId="0" applyNumberFormat="1" applyFont="1" applyFill="1" applyBorder="1" applyAlignment="1" applyProtection="1">
      <alignment wrapText="1"/>
    </xf>
    <xf numFmtId="166" fontId="15" fillId="16" borderId="229" xfId="0" applyNumberFormat="1" applyFont="1" applyFill="1" applyBorder="1" applyAlignment="1" applyProtection="1">
      <alignment wrapText="1"/>
    </xf>
    <xf numFmtId="0" fontId="15" fillId="0" borderId="34" xfId="0" applyFont="1" applyFill="1" applyBorder="1" applyProtection="1"/>
    <xf numFmtId="0" fontId="15" fillId="0" borderId="35" xfId="0" applyFont="1" applyFill="1" applyBorder="1" applyAlignment="1" applyProtection="1">
      <alignment horizontal="center"/>
    </xf>
    <xf numFmtId="166" fontId="15" fillId="0" borderId="35" xfId="0" applyNumberFormat="1" applyFont="1" applyFill="1" applyBorder="1" applyProtection="1"/>
    <xf numFmtId="9" fontId="15" fillId="0" borderId="35" xfId="0" applyNumberFormat="1" applyFont="1" applyFill="1" applyBorder="1" applyAlignment="1" applyProtection="1">
      <alignment horizontal="center"/>
    </xf>
    <xf numFmtId="166" fontId="15" fillId="0" borderId="35" xfId="0" applyNumberFormat="1" applyFont="1" applyFill="1" applyBorder="1" applyAlignment="1" applyProtection="1">
      <alignment horizontal="center"/>
    </xf>
    <xf numFmtId="3" fontId="15" fillId="0" borderId="35" xfId="0" applyNumberFormat="1" applyFont="1" applyFill="1" applyBorder="1" applyProtection="1"/>
    <xf numFmtId="0" fontId="15" fillId="0" borderId="191" xfId="0" applyFont="1" applyFill="1" applyBorder="1" applyProtection="1"/>
    <xf numFmtId="0" fontId="15" fillId="0" borderId="172" xfId="0" applyFont="1" applyFill="1" applyBorder="1" applyProtection="1"/>
    <xf numFmtId="9" fontId="15" fillId="0" borderId="172" xfId="0" applyNumberFormat="1" applyFont="1" applyFill="1" applyBorder="1" applyProtection="1"/>
    <xf numFmtId="0" fontId="15" fillId="0" borderId="200" xfId="0" applyFont="1" applyFill="1" applyBorder="1" applyProtection="1"/>
    <xf numFmtId="165" fontId="40" fillId="0" borderId="172" xfId="0" applyNumberFormat="1" applyFont="1" applyFill="1" applyBorder="1" applyAlignment="1" applyProtection="1">
      <alignment vertical="center"/>
    </xf>
    <xf numFmtId="49" fontId="40" fillId="0" borderId="0" xfId="0" applyNumberFormat="1" applyFont="1" applyFill="1" applyBorder="1" applyAlignment="1" applyProtection="1">
      <alignment horizontal="left" vertical="center"/>
    </xf>
    <xf numFmtId="44" fontId="40" fillId="0" borderId="0" xfId="0" applyNumberFormat="1" applyFont="1" applyFill="1" applyBorder="1" applyAlignment="1" applyProtection="1">
      <alignment horizontal="right" vertical="center"/>
    </xf>
    <xf numFmtId="44" fontId="37" fillId="0" borderId="0" xfId="0" applyNumberFormat="1" applyFont="1" applyFill="1" applyBorder="1" applyAlignment="1" applyProtection="1">
      <alignment horizontal="right" vertical="center"/>
    </xf>
    <xf numFmtId="6" fontId="40" fillId="0" borderId="0" xfId="0" applyNumberFormat="1" applyFont="1" applyFill="1" applyBorder="1" applyAlignment="1" applyProtection="1">
      <alignment horizontal="right" vertical="center"/>
    </xf>
    <xf numFmtId="0" fontId="15" fillId="0" borderId="90" xfId="0" applyFont="1" applyFill="1" applyBorder="1" applyProtection="1"/>
    <xf numFmtId="0" fontId="15" fillId="0" borderId="92" xfId="0" applyFont="1" applyFill="1" applyBorder="1" applyProtection="1"/>
    <xf numFmtId="0" fontId="15" fillId="0" borderId="166" xfId="0" applyFont="1" applyFill="1" applyBorder="1" applyAlignment="1" applyProtection="1"/>
    <xf numFmtId="0" fontId="15" fillId="0" borderId="167" xfId="0" applyFont="1" applyBorder="1" applyAlignment="1" applyProtection="1"/>
    <xf numFmtId="166" fontId="19" fillId="0" borderId="167" xfId="0" applyNumberFormat="1" applyFont="1" applyBorder="1" applyProtection="1"/>
    <xf numFmtId="0" fontId="19" fillId="0" borderId="168" xfId="0" applyFont="1" applyBorder="1" applyProtection="1"/>
    <xf numFmtId="0" fontId="15" fillId="0" borderId="163" xfId="0" applyFont="1" applyFill="1" applyBorder="1" applyAlignment="1" applyProtection="1"/>
    <xf numFmtId="0" fontId="19" fillId="0" borderId="165" xfId="0" applyFont="1" applyBorder="1" applyProtection="1"/>
    <xf numFmtId="0" fontId="64" fillId="0" borderId="0" xfId="0" applyFont="1" applyFill="1" applyBorder="1" applyProtection="1"/>
    <xf numFmtId="166" fontId="19" fillId="0" borderId="0" xfId="0" applyNumberFormat="1" applyFont="1" applyBorder="1" applyProtection="1"/>
    <xf numFmtId="0" fontId="19" fillId="0" borderId="165" xfId="0" applyFont="1" applyFill="1" applyBorder="1" applyProtection="1"/>
    <xf numFmtId="0" fontId="18" fillId="0" borderId="0" xfId="0" applyFont="1" applyFill="1" applyBorder="1" applyProtection="1"/>
    <xf numFmtId="0" fontId="15" fillId="0" borderId="164" xfId="0" applyFont="1" applyFill="1" applyBorder="1" applyAlignment="1" applyProtection="1"/>
    <xf numFmtId="0" fontId="54" fillId="0" borderId="169" xfId="0" applyFont="1" applyFill="1" applyBorder="1" applyAlignment="1" applyProtection="1"/>
    <xf numFmtId="0" fontId="15" fillId="0" borderId="169" xfId="0" applyFont="1" applyFill="1" applyBorder="1" applyAlignment="1" applyProtection="1">
      <alignment vertical="top"/>
    </xf>
    <xf numFmtId="0" fontId="19" fillId="0" borderId="170" xfId="0" applyFont="1" applyFill="1" applyBorder="1" applyProtection="1"/>
    <xf numFmtId="0" fontId="15" fillId="0" borderId="93" xfId="0" applyFont="1" applyFill="1" applyBorder="1" applyProtection="1"/>
    <xf numFmtId="0" fontId="15" fillId="0" borderId="94" xfId="0" applyFont="1" applyFill="1" applyBorder="1" applyProtection="1"/>
    <xf numFmtId="0" fontId="15" fillId="0" borderId="95" xfId="0" applyFont="1" applyFill="1" applyBorder="1" applyProtection="1"/>
    <xf numFmtId="0" fontId="15" fillId="0" borderId="96" xfId="0" applyFont="1" applyFill="1" applyBorder="1" applyProtection="1"/>
    <xf numFmtId="0" fontId="15" fillId="0" borderId="97" xfId="0" applyFont="1" applyFill="1" applyBorder="1" applyProtection="1"/>
    <xf numFmtId="0" fontId="15" fillId="0" borderId="96" xfId="0" applyFont="1" applyFill="1" applyBorder="1" applyAlignment="1" applyProtection="1"/>
    <xf numFmtId="5" fontId="22" fillId="0" borderId="97" xfId="0" applyNumberFormat="1" applyFont="1" applyFill="1" applyBorder="1" applyAlignment="1" applyProtection="1"/>
    <xf numFmtId="0" fontId="15" fillId="3" borderId="96" xfId="0" applyFont="1" applyFill="1" applyBorder="1" applyProtection="1"/>
    <xf numFmtId="0" fontId="15" fillId="3" borderId="97" xfId="0" applyFont="1" applyFill="1" applyBorder="1" applyProtection="1"/>
    <xf numFmtId="0" fontId="20" fillId="0" borderId="0" xfId="0" applyFont="1" applyFill="1" applyBorder="1" applyAlignment="1" applyProtection="1">
      <alignment horizontal="center" wrapText="1"/>
    </xf>
    <xf numFmtId="0" fontId="20" fillId="0" borderId="0" xfId="0" applyFont="1" applyFill="1" applyBorder="1" applyAlignment="1" applyProtection="1">
      <alignment horizontal="center"/>
    </xf>
    <xf numFmtId="0" fontId="15" fillId="5" borderId="16" xfId="0" applyFont="1" applyFill="1" applyBorder="1" applyAlignment="1" applyProtection="1">
      <alignment vertical="top"/>
    </xf>
    <xf numFmtId="0" fontId="15" fillId="0" borderId="0" xfId="0" applyFont="1" applyBorder="1" applyAlignment="1" applyProtection="1">
      <alignment wrapText="1"/>
      <protection locked="0"/>
    </xf>
    <xf numFmtId="0" fontId="15" fillId="0" borderId="0" xfId="0" applyFont="1" applyProtection="1">
      <protection locked="0"/>
    </xf>
    <xf numFmtId="0" fontId="15" fillId="0" borderId="0" xfId="0" applyFont="1" applyProtection="1"/>
    <xf numFmtId="0" fontId="19" fillId="0" borderId="0" xfId="0" applyFont="1" applyBorder="1" applyAlignment="1" applyProtection="1">
      <alignment horizontal="center" wrapText="1"/>
    </xf>
    <xf numFmtId="49" fontId="15" fillId="0" borderId="0" xfId="0" applyNumberFormat="1" applyFont="1" applyFill="1" applyBorder="1" applyAlignment="1" applyProtection="1">
      <alignment horizontal="center" wrapText="1"/>
    </xf>
    <xf numFmtId="0" fontId="3" fillId="0" borderId="30" xfId="0" applyFont="1" applyFill="1" applyBorder="1" applyAlignment="1" applyProtection="1">
      <alignment vertical="center"/>
    </xf>
    <xf numFmtId="0" fontId="3" fillId="0" borderId="30" xfId="0" applyFont="1" applyFill="1" applyBorder="1" applyProtection="1"/>
    <xf numFmtId="0" fontId="3" fillId="0" borderId="31" xfId="0" applyFont="1" applyFill="1" applyBorder="1" applyAlignment="1" applyProtection="1">
      <alignment vertical="center"/>
    </xf>
    <xf numFmtId="0" fontId="3" fillId="0" borderId="33" xfId="0" applyFont="1" applyFill="1" applyBorder="1" applyAlignment="1" applyProtection="1">
      <alignment vertical="center"/>
    </xf>
    <xf numFmtId="0" fontId="6" fillId="16" borderId="218" xfId="0" applyFont="1" applyFill="1" applyBorder="1" applyAlignment="1" applyProtection="1">
      <alignment horizontal="center" vertical="center" wrapText="1"/>
    </xf>
    <xf numFmtId="0" fontId="6" fillId="16" borderId="214" xfId="0" applyFont="1" applyFill="1" applyBorder="1" applyAlignment="1" applyProtection="1">
      <alignment horizontal="center" vertical="center" wrapText="1"/>
    </xf>
    <xf numFmtId="0" fontId="6" fillId="16" borderId="153" xfId="0" applyFont="1" applyFill="1" applyBorder="1" applyAlignment="1" applyProtection="1">
      <alignment horizontal="center" vertical="center" wrapText="1"/>
    </xf>
    <xf numFmtId="0" fontId="6" fillId="16" borderId="215"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37" fontId="5" fillId="0" borderId="27" xfId="0" applyNumberFormat="1" applyFont="1" applyFill="1" applyBorder="1" applyAlignment="1" applyProtection="1">
      <alignment wrapText="1"/>
    </xf>
    <xf numFmtId="42" fontId="5" fillId="24" borderId="72" xfId="0" applyNumberFormat="1" applyFont="1" applyFill="1" applyBorder="1" applyAlignment="1" applyProtection="1">
      <alignment vertical="center"/>
    </xf>
    <xf numFmtId="42" fontId="5" fillId="24" borderId="220" xfId="0" applyNumberFormat="1" applyFont="1" applyFill="1" applyBorder="1" applyAlignment="1" applyProtection="1">
      <alignment vertical="center"/>
    </xf>
    <xf numFmtId="42" fontId="5" fillId="24" borderId="75" xfId="0" applyNumberFormat="1" applyFont="1" applyFill="1" applyBorder="1" applyAlignment="1" applyProtection="1">
      <alignment vertical="center"/>
    </xf>
    <xf numFmtId="42" fontId="5" fillId="6" borderId="140" xfId="0" applyNumberFormat="1" applyFont="1" applyFill="1" applyBorder="1" applyAlignment="1" applyProtection="1">
      <alignment wrapText="1"/>
    </xf>
    <xf numFmtId="42" fontId="5" fillId="6" borderId="85" xfId="0" applyNumberFormat="1" applyFont="1" applyFill="1" applyBorder="1" applyAlignment="1" applyProtection="1">
      <alignment wrapText="1"/>
    </xf>
    <xf numFmtId="0" fontId="5" fillId="0" borderId="0" xfId="0" applyFont="1" applyFill="1" applyBorder="1" applyAlignment="1" applyProtection="1">
      <alignment horizontal="center" vertical="center" wrapText="1"/>
    </xf>
    <xf numFmtId="37" fontId="5" fillId="0" borderId="0" xfId="0" applyNumberFormat="1" applyFont="1" applyFill="1" applyBorder="1" applyAlignment="1" applyProtection="1">
      <alignment wrapText="1"/>
    </xf>
    <xf numFmtId="42" fontId="5" fillId="0" borderId="0" xfId="0" applyNumberFormat="1" applyFont="1" applyFill="1" applyBorder="1" applyAlignment="1" applyProtection="1">
      <alignment vertical="center"/>
    </xf>
    <xf numFmtId="42" fontId="5" fillId="0" borderId="0" xfId="0" applyNumberFormat="1" applyFont="1" applyFill="1" applyBorder="1" applyAlignment="1" applyProtection="1">
      <alignment wrapText="1"/>
    </xf>
    <xf numFmtId="42" fontId="21" fillId="0" borderId="0" xfId="0" applyNumberFormat="1" applyFont="1" applyFill="1" applyBorder="1" applyAlignment="1" applyProtection="1">
      <alignment horizontal="right"/>
    </xf>
    <xf numFmtId="0" fontId="15" fillId="0" borderId="10" xfId="0" applyFont="1" applyFill="1" applyBorder="1" applyAlignment="1" applyProtection="1">
      <alignment horizontal="right" vertical="top"/>
      <protection locked="0"/>
    </xf>
    <xf numFmtId="0" fontId="0" fillId="27" borderId="153" xfId="0" applyFont="1" applyFill="1" applyBorder="1" applyAlignment="1" applyProtection="1"/>
    <xf numFmtId="3" fontId="15" fillId="26" borderId="13" xfId="0" applyNumberFormat="1" applyFont="1" applyFill="1" applyBorder="1" applyAlignment="1" applyProtection="1">
      <alignment vertical="center" wrapText="1"/>
    </xf>
    <xf numFmtId="3" fontId="19" fillId="6" borderId="220" xfId="0" applyNumberFormat="1" applyFont="1" applyFill="1" applyBorder="1" applyAlignment="1" applyProtection="1">
      <alignment vertical="center"/>
    </xf>
    <xf numFmtId="3" fontId="19" fillId="27" borderId="17" xfId="0" applyNumberFormat="1" applyFont="1" applyFill="1" applyBorder="1" applyAlignment="1" applyProtection="1">
      <alignment vertical="center"/>
    </xf>
    <xf numFmtId="3" fontId="15" fillId="26" borderId="220" xfId="0" applyNumberFormat="1" applyFont="1" applyFill="1" applyBorder="1" applyAlignment="1" applyProtection="1">
      <alignment vertical="center" wrapText="1"/>
    </xf>
    <xf numFmtId="3" fontId="19" fillId="6" borderId="230" xfId="0" applyNumberFormat="1" applyFont="1" applyFill="1" applyBorder="1" applyAlignment="1" applyProtection="1">
      <alignment vertical="center"/>
    </xf>
    <xf numFmtId="3" fontId="19" fillId="6" borderId="17" xfId="0" applyNumberFormat="1" applyFont="1" applyFill="1" applyBorder="1" applyAlignment="1" applyProtection="1">
      <alignment vertical="center"/>
    </xf>
    <xf numFmtId="0" fontId="15" fillId="0" borderId="161" xfId="0" applyFont="1" applyFill="1" applyBorder="1" applyProtection="1">
      <protection locked="0"/>
    </xf>
    <xf numFmtId="0" fontId="15" fillId="0" borderId="115" xfId="0" applyFont="1" applyFill="1" applyBorder="1" applyProtection="1">
      <protection locked="0"/>
    </xf>
    <xf numFmtId="0" fontId="15" fillId="0" borderId="23" xfId="0" applyFont="1" applyFill="1" applyBorder="1" applyProtection="1">
      <protection locked="0"/>
    </xf>
    <xf numFmtId="0" fontId="15" fillId="0" borderId="162" xfId="0" applyFont="1" applyFill="1" applyBorder="1" applyProtection="1">
      <protection locked="0"/>
    </xf>
    <xf numFmtId="0" fontId="22" fillId="0" borderId="0" xfId="0" applyFont="1" applyFill="1" applyBorder="1" applyProtection="1"/>
    <xf numFmtId="42" fontId="19" fillId="16" borderId="158" xfId="0" applyNumberFormat="1" applyFont="1" applyFill="1" applyBorder="1" applyAlignment="1" applyProtection="1">
      <alignment vertical="center"/>
    </xf>
    <xf numFmtId="0" fontId="19" fillId="16" borderId="12" xfId="0" applyFont="1" applyFill="1" applyBorder="1" applyAlignment="1" applyProtection="1">
      <alignment horizontal="center" wrapText="1"/>
    </xf>
    <xf numFmtId="165" fontId="40" fillId="0" borderId="201" xfId="0" applyNumberFormat="1" applyFont="1" applyFill="1" applyBorder="1" applyAlignment="1" applyProtection="1">
      <alignment vertical="center"/>
      <protection locked="0"/>
    </xf>
    <xf numFmtId="0" fontId="15" fillId="0" borderId="15" xfId="0" applyFont="1" applyFill="1" applyBorder="1" applyAlignment="1" applyProtection="1">
      <alignment textRotation="90" wrapText="1"/>
    </xf>
    <xf numFmtId="0" fontId="15" fillId="0" borderId="20" xfId="0" applyFont="1" applyFill="1" applyBorder="1" applyAlignment="1" applyProtection="1">
      <alignment horizontal="center" vertical="center" wrapText="1"/>
      <protection locked="0"/>
    </xf>
    <xf numFmtId="0" fontId="15" fillId="0" borderId="203" xfId="0" applyFont="1" applyFill="1" applyBorder="1" applyAlignment="1" applyProtection="1">
      <alignment horizontal="center" vertical="center" wrapText="1"/>
      <protection locked="0"/>
    </xf>
    <xf numFmtId="0" fontId="15" fillId="0" borderId="178" xfId="0" applyFont="1" applyFill="1" applyBorder="1" applyAlignment="1" applyProtection="1">
      <alignment horizontal="center" vertical="center" wrapText="1"/>
      <protection locked="0"/>
    </xf>
    <xf numFmtId="0" fontId="15" fillId="0" borderId="231" xfId="0" applyFont="1" applyFill="1" applyBorder="1" applyAlignment="1" applyProtection="1">
      <alignment vertical="top"/>
    </xf>
    <xf numFmtId="0" fontId="15" fillId="0" borderId="232" xfId="0" applyFont="1" applyFill="1" applyBorder="1" applyAlignment="1" applyProtection="1">
      <alignment vertical="top" wrapText="1"/>
    </xf>
    <xf numFmtId="0" fontId="15" fillId="0" borderId="74" xfId="0" applyFont="1" applyFill="1" applyBorder="1" applyAlignment="1" applyProtection="1">
      <alignment vertical="top"/>
    </xf>
    <xf numFmtId="0" fontId="15" fillId="0" borderId="233" xfId="0" applyFont="1" applyFill="1" applyBorder="1" applyAlignment="1" applyProtection="1">
      <alignment vertical="top" wrapText="1"/>
    </xf>
    <xf numFmtId="0" fontId="15" fillId="0" borderId="73" xfId="0" applyFont="1" applyFill="1" applyBorder="1" applyAlignment="1" applyProtection="1">
      <alignment vertical="top"/>
    </xf>
    <xf numFmtId="0" fontId="15" fillId="0" borderId="234" xfId="0" applyFont="1" applyFill="1" applyBorder="1" applyAlignment="1" applyProtection="1">
      <alignment vertical="top" wrapText="1"/>
    </xf>
    <xf numFmtId="0" fontId="15" fillId="0" borderId="52" xfId="0" applyFont="1" applyFill="1" applyBorder="1" applyAlignment="1" applyProtection="1">
      <alignment vertical="top" wrapText="1"/>
      <protection locked="0"/>
    </xf>
    <xf numFmtId="0" fontId="20" fillId="16" borderId="0" xfId="0" applyFont="1" applyFill="1" applyBorder="1" applyAlignment="1" applyProtection="1">
      <alignment horizontal="center" wrapText="1"/>
    </xf>
    <xf numFmtId="0" fontId="20" fillId="16" borderId="0" xfId="0" applyFont="1" applyFill="1" applyBorder="1" applyAlignment="1" applyProtection="1">
      <alignment horizontal="center"/>
    </xf>
    <xf numFmtId="0" fontId="15" fillId="16" borderId="0" xfId="0" applyFont="1" applyFill="1" applyBorder="1" applyAlignment="1" applyProtection="1">
      <alignment wrapText="1"/>
    </xf>
    <xf numFmtId="38" fontId="53" fillId="0" borderId="217" xfId="0" applyNumberFormat="1" applyFont="1" applyBorder="1" applyProtection="1"/>
    <xf numFmtId="3" fontId="3" fillId="26" borderId="56" xfId="0" applyNumberFormat="1" applyFont="1" applyFill="1" applyBorder="1" applyAlignment="1" applyProtection="1">
      <alignment vertical="center" wrapText="1"/>
    </xf>
    <xf numFmtId="3" fontId="3" fillId="26" borderId="57" xfId="0" applyNumberFormat="1" applyFont="1" applyFill="1" applyBorder="1" applyAlignment="1" applyProtection="1">
      <alignment vertical="center" wrapText="1"/>
    </xf>
    <xf numFmtId="0" fontId="19" fillId="0" borderId="158" xfId="0" applyFont="1" applyFill="1" applyBorder="1" applyAlignment="1" applyProtection="1"/>
    <xf numFmtId="0" fontId="42" fillId="0" borderId="0" xfId="0" applyFont="1" applyFill="1" applyBorder="1" applyAlignment="1" applyProtection="1"/>
    <xf numFmtId="0" fontId="42" fillId="16" borderId="71" xfId="0" applyFont="1" applyFill="1" applyBorder="1" applyAlignment="1" applyProtection="1">
      <alignment vertical="center"/>
    </xf>
    <xf numFmtId="0" fontId="42" fillId="16" borderId="158" xfId="0" applyFont="1" applyFill="1" applyBorder="1" applyAlignment="1" applyProtection="1">
      <alignment horizontal="left" vertical="center"/>
    </xf>
    <xf numFmtId="0" fontId="15" fillId="0" borderId="0" xfId="0" applyFont="1" applyFill="1" applyBorder="1" applyAlignment="1" applyProtection="1">
      <alignment wrapText="1"/>
    </xf>
    <xf numFmtId="0" fontId="40" fillId="0" borderId="206" xfId="0" applyFont="1" applyFill="1" applyBorder="1" applyAlignment="1" applyProtection="1">
      <alignment vertical="center"/>
    </xf>
    <xf numFmtId="14" fontId="54" fillId="0" borderId="225" xfId="0" applyNumberFormat="1" applyFont="1" applyFill="1" applyBorder="1" applyAlignment="1" applyProtection="1">
      <alignment horizontal="left" vertical="center"/>
      <protection locked="0"/>
    </xf>
    <xf numFmtId="0" fontId="42" fillId="16" borderId="228" xfId="0" applyFont="1" applyFill="1" applyBorder="1" applyAlignment="1" applyProtection="1">
      <alignment horizontal="center" vertical="center"/>
    </xf>
    <xf numFmtId="0" fontId="42" fillId="16" borderId="229" xfId="0" applyFont="1" applyFill="1" applyBorder="1" applyAlignment="1" applyProtection="1">
      <alignment horizontal="center" vertical="center"/>
    </xf>
    <xf numFmtId="0" fontId="37" fillId="0" borderId="220" xfId="0" applyFont="1" applyFill="1" applyBorder="1" applyAlignment="1" applyProtection="1">
      <alignment horizontal="center" vertical="center"/>
    </xf>
    <xf numFmtId="0" fontId="42" fillId="8" borderId="209" xfId="0" applyFont="1" applyFill="1" applyBorder="1" applyAlignment="1" applyProtection="1">
      <alignment horizontal="center" vertical="center"/>
    </xf>
    <xf numFmtId="0" fontId="42" fillId="8" borderId="212" xfId="0" applyFont="1" applyFill="1" applyBorder="1" applyAlignment="1" applyProtection="1">
      <alignment horizontal="center" vertical="center"/>
    </xf>
    <xf numFmtId="0" fontId="42" fillId="16" borderId="215" xfId="0" applyFont="1" applyFill="1" applyBorder="1" applyAlignment="1" applyProtection="1">
      <alignment horizontal="center" vertical="center"/>
    </xf>
    <xf numFmtId="0" fontId="15" fillId="0" borderId="165" xfId="0" applyFont="1" applyFill="1" applyBorder="1" applyProtection="1"/>
    <xf numFmtId="0" fontId="37" fillId="0" borderId="220" xfId="0" applyFont="1" applyFill="1" applyBorder="1" applyAlignment="1" applyProtection="1">
      <alignment horizontal="center"/>
    </xf>
    <xf numFmtId="6" fontId="42" fillId="0" borderId="217" xfId="0" applyNumberFormat="1" applyFont="1" applyFill="1" applyBorder="1" applyAlignment="1" applyProtection="1">
      <alignment vertical="center"/>
    </xf>
    <xf numFmtId="0" fontId="19" fillId="16" borderId="228" xfId="0" applyFont="1" applyFill="1" applyBorder="1" applyAlignment="1" applyProtection="1">
      <alignment wrapText="1"/>
    </xf>
    <xf numFmtId="0" fontId="15" fillId="0" borderId="235" xfId="0" applyFont="1" applyFill="1" applyBorder="1" applyAlignment="1" applyProtection="1">
      <alignment vertical="center"/>
      <protection locked="0"/>
    </xf>
    <xf numFmtId="1" fontId="15" fillId="0" borderId="236" xfId="0" applyNumberFormat="1" applyFont="1" applyFill="1" applyBorder="1" applyAlignment="1" applyProtection="1">
      <protection locked="0"/>
    </xf>
    <xf numFmtId="0" fontId="15" fillId="0" borderId="236" xfId="0" applyFont="1" applyFill="1" applyBorder="1" applyAlignment="1" applyProtection="1">
      <protection locked="0"/>
    </xf>
    <xf numFmtId="0" fontId="15" fillId="0" borderId="240" xfId="0" applyFont="1" applyFill="1" applyBorder="1" applyAlignment="1" applyProtection="1">
      <alignment vertical="center"/>
      <protection locked="0"/>
    </xf>
    <xf numFmtId="1" fontId="15" fillId="0" borderId="241" xfId="0" applyNumberFormat="1" applyFont="1" applyFill="1" applyBorder="1" applyAlignment="1" applyProtection="1">
      <protection locked="0"/>
    </xf>
    <xf numFmtId="0" fontId="15" fillId="0" borderId="241" xfId="0" applyFont="1" applyFill="1" applyBorder="1" applyAlignment="1" applyProtection="1">
      <protection locked="0"/>
    </xf>
    <xf numFmtId="0" fontId="15" fillId="0" borderId="235" xfId="0" applyFont="1" applyFill="1" applyBorder="1" applyAlignment="1" applyProtection="1">
      <protection locked="0"/>
    </xf>
    <xf numFmtId="166" fontId="15" fillId="0" borderId="235" xfId="0" applyNumberFormat="1" applyFont="1" applyFill="1" applyBorder="1" applyAlignment="1" applyProtection="1">
      <protection locked="0"/>
    </xf>
    <xf numFmtId="0" fontId="15" fillId="0" borderId="255" xfId="0" applyFont="1" applyFill="1" applyBorder="1" applyAlignment="1" applyProtection="1">
      <protection locked="0"/>
    </xf>
    <xf numFmtId="0" fontId="15" fillId="0" borderId="240" xfId="0" applyFont="1" applyFill="1" applyBorder="1" applyAlignment="1" applyProtection="1">
      <protection locked="0"/>
    </xf>
    <xf numFmtId="166" fontId="15" fillId="0" borderId="240" xfId="0" applyNumberFormat="1" applyFont="1" applyFill="1" applyBorder="1" applyAlignment="1" applyProtection="1">
      <protection locked="0"/>
    </xf>
    <xf numFmtId="0" fontId="15" fillId="0" borderId="257" xfId="0" applyFont="1" applyFill="1" applyBorder="1" applyAlignment="1" applyProtection="1">
      <protection locked="0"/>
    </xf>
    <xf numFmtId="0" fontId="15" fillId="0" borderId="259" xfId="0" applyFont="1" applyFill="1" applyBorder="1" applyAlignment="1" applyProtection="1">
      <protection locked="0"/>
    </xf>
    <xf numFmtId="0" fontId="15" fillId="0" borderId="261" xfId="0" applyFont="1" applyFill="1" applyBorder="1" applyAlignment="1" applyProtection="1">
      <protection locked="0"/>
    </xf>
    <xf numFmtId="0" fontId="15" fillId="0" borderId="264" xfId="0" applyFont="1" applyFill="1" applyBorder="1" applyAlignment="1" applyProtection="1">
      <protection locked="0"/>
    </xf>
    <xf numFmtId="0" fontId="15" fillId="0" borderId="265" xfId="0" applyFont="1" applyFill="1" applyBorder="1" applyAlignment="1" applyProtection="1">
      <protection locked="0"/>
    </xf>
    <xf numFmtId="0" fontId="15" fillId="0" borderId="266" xfId="0" applyFont="1" applyFill="1" applyBorder="1" applyAlignment="1" applyProtection="1">
      <protection locked="0"/>
    </xf>
    <xf numFmtId="0" fontId="15" fillId="0" borderId="267" xfId="0" applyFont="1" applyFill="1" applyBorder="1" applyAlignment="1" applyProtection="1">
      <protection locked="0"/>
    </xf>
    <xf numFmtId="0" fontId="15" fillId="0" borderId="268" xfId="0" applyFont="1" applyFill="1" applyBorder="1" applyAlignment="1" applyProtection="1">
      <protection locked="0"/>
    </xf>
    <xf numFmtId="0" fontId="15" fillId="0" borderId="269" xfId="0" applyFont="1" applyFill="1" applyBorder="1" applyAlignment="1" applyProtection="1">
      <protection locked="0"/>
    </xf>
    <xf numFmtId="0" fontId="0" fillId="0" borderId="76" xfId="0" applyFill="1" applyBorder="1"/>
    <xf numFmtId="0" fontId="15" fillId="0" borderId="77" xfId="0" applyFont="1" applyFill="1" applyBorder="1" applyAlignment="1">
      <alignment vertical="center"/>
    </xf>
    <xf numFmtId="0" fontId="15" fillId="0" borderId="4" xfId="0" applyFont="1" applyFill="1" applyBorder="1" applyAlignment="1">
      <alignment vertical="center"/>
    </xf>
    <xf numFmtId="0" fontId="0" fillId="0" borderId="4" xfId="0" applyBorder="1"/>
    <xf numFmtId="0" fontId="0" fillId="0" borderId="77" xfId="0" applyBorder="1"/>
    <xf numFmtId="9" fontId="0" fillId="0" borderId="77" xfId="0" applyNumberFormat="1" applyBorder="1"/>
    <xf numFmtId="9" fontId="0" fillId="0" borderId="4" xfId="0" applyNumberFormat="1" applyBorder="1"/>
    <xf numFmtId="0" fontId="0" fillId="0" borderId="77" xfId="0" applyFill="1" applyBorder="1"/>
    <xf numFmtId="1" fontId="7" fillId="0" borderId="267" xfId="0" applyNumberFormat="1" applyFont="1" applyFill="1" applyBorder="1" applyAlignment="1" applyProtection="1">
      <protection locked="0"/>
    </xf>
    <xf numFmtId="42" fontId="7" fillId="0" borderId="267" xfId="0" applyNumberFormat="1" applyFont="1" applyFill="1" applyBorder="1" applyAlignment="1" applyProtection="1">
      <protection locked="0"/>
    </xf>
    <xf numFmtId="1" fontId="7" fillId="0" borderId="302" xfId="0" applyNumberFormat="1" applyFont="1" applyFill="1" applyBorder="1" applyAlignment="1" applyProtection="1">
      <protection locked="0"/>
    </xf>
    <xf numFmtId="165" fontId="15" fillId="0" borderId="0" xfId="0" applyNumberFormat="1" applyFont="1" applyFill="1" applyBorder="1" applyProtection="1"/>
    <xf numFmtId="0" fontId="64" fillId="23" borderId="0" xfId="0" applyFont="1" applyFill="1" applyBorder="1" applyAlignment="1" applyProtection="1">
      <alignment vertical="center"/>
    </xf>
    <xf numFmtId="165" fontId="15" fillId="0" borderId="191" xfId="0" applyNumberFormat="1" applyFont="1" applyFill="1" applyBorder="1" applyProtection="1"/>
    <xf numFmtId="165" fontId="40" fillId="0" borderId="190" xfId="0" applyNumberFormat="1" applyFont="1" applyFill="1" applyBorder="1" applyAlignment="1" applyProtection="1">
      <alignment vertical="center"/>
    </xf>
    <xf numFmtId="165" fontId="40" fillId="0" borderId="191" xfId="0" applyNumberFormat="1" applyFont="1" applyFill="1" applyBorder="1" applyAlignment="1" applyProtection="1">
      <alignment vertical="center"/>
    </xf>
    <xf numFmtId="166" fontId="40" fillId="8" borderId="37" xfId="0" applyNumberFormat="1" applyFont="1" applyFill="1" applyBorder="1" applyAlignment="1" applyProtection="1">
      <alignment horizontal="right" vertical="center"/>
    </xf>
    <xf numFmtId="165" fontId="15" fillId="0" borderId="251" xfId="0" applyNumberFormat="1" applyFont="1" applyFill="1" applyBorder="1" applyProtection="1">
      <protection locked="0"/>
    </xf>
    <xf numFmtId="165" fontId="40" fillId="0" borderId="365" xfId="0" applyNumberFormat="1" applyFont="1" applyFill="1" applyBorder="1" applyAlignment="1" applyProtection="1">
      <alignment vertical="center"/>
      <protection locked="0"/>
    </xf>
    <xf numFmtId="0" fontId="15" fillId="0" borderId="370" xfId="0" applyFont="1" applyFill="1" applyBorder="1" applyAlignment="1" applyProtection="1">
      <alignment horizontal="center" wrapText="1"/>
      <protection locked="0"/>
    </xf>
    <xf numFmtId="9" fontId="15" fillId="0" borderId="370" xfId="0" applyNumberFormat="1" applyFont="1" applyFill="1" applyBorder="1" applyAlignment="1" applyProtection="1">
      <alignment horizontal="right" wrapText="1"/>
      <protection locked="0"/>
    </xf>
    <xf numFmtId="0" fontId="15" fillId="0" borderId="317" xfId="0" applyFont="1" applyFill="1" applyBorder="1" applyAlignment="1" applyProtection="1">
      <alignment horizontal="center"/>
      <protection locked="0"/>
    </xf>
    <xf numFmtId="9" fontId="15" fillId="0" borderId="317" xfId="0" applyNumberFormat="1" applyFont="1" applyFill="1" applyBorder="1" applyAlignment="1" applyProtection="1">
      <alignment horizontal="right" wrapText="1"/>
      <protection locked="0"/>
    </xf>
    <xf numFmtId="3" fontId="16" fillId="0" borderId="308" xfId="0" applyNumberFormat="1" applyFont="1" applyFill="1" applyBorder="1" applyAlignment="1" applyProtection="1">
      <alignment vertical="center"/>
      <protection locked="0"/>
    </xf>
    <xf numFmtId="3" fontId="14" fillId="6" borderId="381" xfId="0" applyNumberFormat="1" applyFont="1" applyFill="1" applyBorder="1" applyAlignment="1" applyProtection="1">
      <alignment vertical="center"/>
    </xf>
    <xf numFmtId="3" fontId="14" fillId="27" borderId="386" xfId="0" applyNumberFormat="1" applyFont="1" applyFill="1" applyBorder="1" applyAlignment="1" applyProtection="1">
      <alignment vertical="center"/>
    </xf>
    <xf numFmtId="3" fontId="14" fillId="0" borderId="387" xfId="0" applyNumberFormat="1" applyFont="1" applyFill="1" applyBorder="1" applyAlignment="1" applyProtection="1">
      <alignment vertical="center"/>
      <protection locked="0"/>
    </xf>
    <xf numFmtId="3" fontId="14" fillId="0" borderId="280" xfId="0" applyNumberFormat="1" applyFont="1" applyFill="1" applyBorder="1" applyAlignment="1" applyProtection="1">
      <alignment vertical="center"/>
      <protection locked="0"/>
    </xf>
    <xf numFmtId="3" fontId="14" fillId="0" borderId="243" xfId="0" applyNumberFormat="1" applyFont="1" applyFill="1" applyBorder="1" applyAlignment="1" applyProtection="1">
      <alignment vertical="center" wrapText="1"/>
      <protection locked="0"/>
    </xf>
    <xf numFmtId="3" fontId="14" fillId="0" borderId="275" xfId="0" applyNumberFormat="1" applyFont="1" applyFill="1" applyBorder="1" applyAlignment="1" applyProtection="1">
      <alignment vertical="center" wrapText="1"/>
      <protection locked="0"/>
    </xf>
    <xf numFmtId="3" fontId="14" fillId="0" borderId="276" xfId="0" applyNumberFormat="1" applyFont="1" applyFill="1" applyBorder="1" applyAlignment="1" applyProtection="1">
      <alignment vertical="center" wrapText="1"/>
      <protection locked="0"/>
    </xf>
    <xf numFmtId="3" fontId="14" fillId="0" borderId="267" xfId="0" applyNumberFormat="1" applyFont="1" applyFill="1" applyBorder="1" applyAlignment="1" applyProtection="1">
      <alignment vertical="center" wrapText="1"/>
      <protection locked="0"/>
    </xf>
    <xf numFmtId="3" fontId="14" fillId="6" borderId="377" xfId="0" applyNumberFormat="1" applyFont="1" applyFill="1" applyBorder="1" applyAlignment="1" applyProtection="1">
      <alignment vertical="center" wrapText="1"/>
    </xf>
    <xf numFmtId="3" fontId="14" fillId="27" borderId="377" xfId="0" applyNumberFormat="1" applyFont="1" applyFill="1" applyBorder="1" applyAlignment="1" applyProtection="1">
      <alignment vertical="center" wrapText="1"/>
    </xf>
    <xf numFmtId="3" fontId="14" fillId="0" borderId="389" xfId="0" applyNumberFormat="1" applyFont="1" applyFill="1" applyBorder="1" applyAlignment="1" applyProtection="1">
      <alignment vertical="center"/>
      <protection locked="0"/>
    </xf>
    <xf numFmtId="3" fontId="14" fillId="0" borderId="267" xfId="0" applyNumberFormat="1" applyFont="1" applyFill="1" applyBorder="1" applyAlignment="1" applyProtection="1">
      <alignment vertical="center"/>
      <protection locked="0"/>
    </xf>
    <xf numFmtId="3" fontId="14" fillId="0" borderId="243" xfId="0" applyNumberFormat="1" applyFont="1" applyFill="1" applyBorder="1" applyAlignment="1" applyProtection="1">
      <alignment vertical="center"/>
      <protection locked="0"/>
    </xf>
    <xf numFmtId="3" fontId="14" fillId="0" borderId="275" xfId="0" applyNumberFormat="1" applyFont="1" applyFill="1" applyBorder="1" applyAlignment="1" applyProtection="1">
      <alignment vertical="center"/>
      <protection locked="0"/>
    </xf>
    <xf numFmtId="3" fontId="14" fillId="0" borderId="276" xfId="0" applyNumberFormat="1" applyFont="1" applyFill="1" applyBorder="1" applyAlignment="1" applyProtection="1">
      <alignment vertical="center"/>
      <protection locked="0"/>
    </xf>
    <xf numFmtId="3" fontId="14" fillId="27" borderId="385" xfId="0" applyNumberFormat="1" applyFont="1" applyFill="1" applyBorder="1" applyAlignment="1" applyProtection="1">
      <alignment vertical="center" wrapText="1"/>
    </xf>
    <xf numFmtId="3" fontId="14" fillId="0" borderId="247" xfId="0" applyNumberFormat="1" applyFont="1" applyFill="1" applyBorder="1" applyAlignment="1" applyProtection="1">
      <alignment vertical="center" wrapText="1"/>
      <protection locked="0"/>
    </xf>
    <xf numFmtId="3" fontId="14" fillId="0" borderId="282" xfId="0" applyNumberFormat="1" applyFont="1" applyFill="1" applyBorder="1" applyAlignment="1" applyProtection="1">
      <alignment vertical="center" wrapText="1"/>
      <protection locked="0"/>
    </xf>
    <xf numFmtId="3" fontId="14" fillId="0" borderId="283" xfId="0" applyNumberFormat="1" applyFont="1" applyFill="1" applyBorder="1" applyAlignment="1" applyProtection="1">
      <alignment vertical="center" wrapText="1"/>
      <protection locked="0"/>
    </xf>
    <xf numFmtId="3" fontId="14" fillId="0" borderId="284" xfId="0" applyNumberFormat="1" applyFont="1" applyFill="1" applyBorder="1" applyAlignment="1" applyProtection="1">
      <alignment vertical="center" wrapText="1"/>
      <protection locked="0"/>
    </xf>
    <xf numFmtId="3" fontId="14" fillId="6" borderId="385" xfId="0" applyNumberFormat="1" applyFont="1" applyFill="1" applyBorder="1" applyAlignment="1" applyProtection="1">
      <alignment vertical="center" wrapText="1"/>
    </xf>
    <xf numFmtId="3" fontId="14" fillId="0" borderId="391" xfId="0" applyNumberFormat="1" applyFont="1" applyFill="1" applyBorder="1" applyAlignment="1" applyProtection="1">
      <alignment vertical="center"/>
      <protection locked="0"/>
    </xf>
    <xf numFmtId="3" fontId="14" fillId="0" borderId="284" xfId="0" applyNumberFormat="1" applyFont="1" applyFill="1" applyBorder="1" applyAlignment="1" applyProtection="1">
      <alignment vertical="center"/>
      <protection locked="0"/>
    </xf>
    <xf numFmtId="3" fontId="19" fillId="6" borderId="392" xfId="0" applyNumberFormat="1" applyFont="1" applyFill="1" applyBorder="1" applyAlignment="1" applyProtection="1">
      <alignment vertical="center"/>
    </xf>
    <xf numFmtId="3" fontId="19" fillId="6" borderId="393" xfId="0" applyNumberFormat="1" applyFont="1" applyFill="1" applyBorder="1" applyAlignment="1" applyProtection="1">
      <alignment vertical="center"/>
    </xf>
    <xf numFmtId="3" fontId="19" fillId="6" borderId="394" xfId="0" applyNumberFormat="1" applyFont="1" applyFill="1" applyBorder="1" applyAlignment="1" applyProtection="1">
      <alignment vertical="center"/>
    </xf>
    <xf numFmtId="44" fontId="3" fillId="3" borderId="395" xfId="0" applyNumberFormat="1" applyFont="1" applyFill="1" applyBorder="1" applyAlignment="1" applyProtection="1">
      <protection locked="0"/>
    </xf>
    <xf numFmtId="0" fontId="3" fillId="3" borderId="396" xfId="0" applyFont="1" applyFill="1" applyBorder="1" applyAlignment="1" applyProtection="1">
      <protection locked="0"/>
    </xf>
    <xf numFmtId="0" fontId="15" fillId="3" borderId="240" xfId="0" applyFont="1" applyFill="1" applyBorder="1" applyAlignment="1" applyProtection="1"/>
    <xf numFmtId="44" fontId="3" fillId="3" borderId="240" xfId="0" applyNumberFormat="1" applyFont="1" applyFill="1" applyBorder="1" applyAlignment="1" applyProtection="1">
      <protection locked="0"/>
    </xf>
    <xf numFmtId="0" fontId="3" fillId="3" borderId="241" xfId="0" applyFont="1" applyFill="1" applyBorder="1" applyAlignment="1" applyProtection="1">
      <protection locked="0"/>
    </xf>
    <xf numFmtId="0" fontId="3" fillId="3" borderId="397" xfId="0" applyFont="1" applyFill="1" applyBorder="1" applyAlignment="1" applyProtection="1">
      <protection locked="0"/>
    </xf>
    <xf numFmtId="0" fontId="15" fillId="3" borderId="399" xfId="0" applyFont="1" applyFill="1" applyBorder="1" applyAlignment="1" applyProtection="1"/>
    <xf numFmtId="44" fontId="3" fillId="3" borderId="324" xfId="0" applyNumberFormat="1" applyFont="1" applyFill="1" applyBorder="1" applyAlignment="1" applyProtection="1">
      <protection locked="0"/>
    </xf>
    <xf numFmtId="0" fontId="3" fillId="0" borderId="273" xfId="0" applyFont="1" applyBorder="1" applyAlignment="1" applyProtection="1">
      <alignment vertical="center"/>
      <protection locked="0"/>
    </xf>
    <xf numFmtId="0" fontId="4" fillId="0" borderId="266" xfId="0" applyFont="1" applyBorder="1" applyAlignment="1" applyProtection="1">
      <alignment vertical="center" wrapText="1"/>
      <protection locked="0"/>
    </xf>
    <xf numFmtId="0" fontId="3" fillId="0" borderId="276" xfId="0" applyFont="1" applyBorder="1" applyAlignment="1" applyProtection="1">
      <alignment vertical="center"/>
      <protection locked="0"/>
    </xf>
    <xf numFmtId="0" fontId="4" fillId="0" borderId="269" xfId="0" applyFont="1" applyBorder="1" applyAlignment="1" applyProtection="1">
      <alignment vertical="center" wrapText="1"/>
      <protection locked="0"/>
    </xf>
    <xf numFmtId="0" fontId="3" fillId="0" borderId="269" xfId="0" applyFont="1" applyBorder="1" applyAlignment="1" applyProtection="1">
      <alignment vertical="center"/>
      <protection locked="0"/>
    </xf>
    <xf numFmtId="14" fontId="3" fillId="0" borderId="276" xfId="0" applyNumberFormat="1" applyFont="1" applyBorder="1" applyAlignment="1" applyProtection="1">
      <alignment vertical="center"/>
      <protection locked="0"/>
    </xf>
    <xf numFmtId="0" fontId="3" fillId="0" borderId="269" xfId="0" applyFont="1" applyBorder="1" applyAlignment="1" applyProtection="1">
      <alignment vertical="center" wrapText="1"/>
      <protection locked="0"/>
    </xf>
    <xf numFmtId="0" fontId="3" fillId="0" borderId="276" xfId="0" applyFont="1" applyFill="1" applyBorder="1" applyAlignment="1" applyProtection="1">
      <alignment vertical="center"/>
      <protection locked="0"/>
    </xf>
    <xf numFmtId="0" fontId="3" fillId="0" borderId="269" xfId="0" applyFont="1" applyFill="1" applyBorder="1" applyAlignment="1" applyProtection="1">
      <alignment vertical="center"/>
      <protection locked="0"/>
    </xf>
    <xf numFmtId="0" fontId="3" fillId="0" borderId="269" xfId="0" applyFont="1" applyFill="1" applyBorder="1" applyAlignment="1" applyProtection="1">
      <alignment vertical="center" wrapText="1"/>
      <protection locked="0"/>
    </xf>
    <xf numFmtId="9" fontId="22" fillId="17" borderId="400" xfId="0" applyNumberFormat="1" applyFont="1" applyFill="1" applyBorder="1" applyAlignment="1" applyProtection="1">
      <alignment vertical="center"/>
    </xf>
    <xf numFmtId="42" fontId="22" fillId="6" borderId="373" xfId="0" applyNumberFormat="1" applyFont="1" applyFill="1" applyBorder="1" applyAlignment="1" applyProtection="1">
      <alignment vertical="center"/>
    </xf>
    <xf numFmtId="42" fontId="22" fillId="0" borderId="401" xfId="0" applyNumberFormat="1" applyFont="1" applyFill="1" applyBorder="1" applyAlignment="1" applyProtection="1">
      <alignment vertical="center"/>
      <protection locked="0"/>
    </xf>
    <xf numFmtId="42" fontId="22" fillId="0" borderId="236" xfId="0" applyNumberFormat="1" applyFont="1" applyFill="1" applyBorder="1" applyAlignment="1" applyProtection="1">
      <alignment vertical="center"/>
      <protection locked="0"/>
    </xf>
    <xf numFmtId="9" fontId="22" fillId="17" borderId="388" xfId="0" applyNumberFormat="1" applyFont="1" applyFill="1" applyBorder="1" applyAlignment="1" applyProtection="1">
      <alignment vertical="center"/>
    </xf>
    <xf numFmtId="42" fontId="22" fillId="6" borderId="374" xfId="0" applyNumberFormat="1" applyFont="1" applyFill="1" applyBorder="1" applyAlignment="1" applyProtection="1">
      <alignment vertical="center"/>
    </xf>
    <xf numFmtId="42" fontId="22" fillId="0" borderId="380" xfId="0" applyNumberFormat="1" applyFont="1" applyFill="1" applyBorder="1" applyAlignment="1" applyProtection="1">
      <alignment vertical="center"/>
      <protection locked="0"/>
    </xf>
    <xf numFmtId="42" fontId="22" fillId="0" borderId="241" xfId="0" applyNumberFormat="1" applyFont="1" applyFill="1" applyBorder="1" applyAlignment="1" applyProtection="1">
      <alignment vertical="center"/>
      <protection locked="0"/>
    </xf>
    <xf numFmtId="9" fontId="22" fillId="17" borderId="402" xfId="0" applyNumberFormat="1" applyFont="1" applyFill="1" applyBorder="1" applyAlignment="1" applyProtection="1">
      <alignment vertical="center"/>
    </xf>
    <xf numFmtId="42" fontId="22" fillId="6" borderId="403" xfId="0" applyNumberFormat="1" applyFont="1" applyFill="1" applyBorder="1" applyAlignment="1" applyProtection="1">
      <alignment vertical="center"/>
    </xf>
    <xf numFmtId="42" fontId="22" fillId="0" borderId="310" xfId="0" applyNumberFormat="1" applyFont="1" applyFill="1" applyBorder="1" applyAlignment="1" applyProtection="1">
      <alignment vertical="center" wrapText="1"/>
      <protection locked="0"/>
    </xf>
    <xf numFmtId="42" fontId="22" fillId="0" borderId="404" xfId="0" applyNumberFormat="1" applyFont="1" applyFill="1" applyBorder="1" applyAlignment="1" applyProtection="1">
      <alignment vertical="center" wrapText="1"/>
      <protection locked="0"/>
    </xf>
    <xf numFmtId="42" fontId="22" fillId="6" borderId="238" xfId="0" applyNumberFormat="1" applyFont="1" applyFill="1" applyBorder="1" applyAlignment="1" applyProtection="1">
      <alignment vertical="center"/>
    </xf>
    <xf numFmtId="42" fontId="22" fillId="0" borderId="266" xfId="0" applyNumberFormat="1" applyFont="1" applyFill="1" applyBorder="1" applyAlignment="1" applyProtection="1">
      <alignment vertical="center"/>
      <protection locked="0"/>
    </xf>
    <xf numFmtId="42" fontId="22" fillId="6" borderId="243" xfId="0" applyNumberFormat="1" applyFont="1" applyFill="1" applyBorder="1" applyAlignment="1" applyProtection="1">
      <alignment vertical="center"/>
    </xf>
    <xf numFmtId="42" fontId="22" fillId="0" borderId="269" xfId="0" applyNumberFormat="1" applyFont="1" applyFill="1" applyBorder="1" applyAlignment="1" applyProtection="1">
      <alignment vertical="center"/>
      <protection locked="0"/>
    </xf>
    <xf numFmtId="42" fontId="22" fillId="6" borderId="311" xfId="0" applyNumberFormat="1" applyFont="1" applyFill="1" applyBorder="1" applyAlignment="1" applyProtection="1">
      <alignment vertical="center" wrapText="1"/>
    </xf>
    <xf numFmtId="42" fontId="22" fillId="0" borderId="405" xfId="0" applyNumberFormat="1" applyFont="1" applyFill="1" applyBorder="1" applyAlignment="1" applyProtection="1">
      <alignment vertical="center" wrapText="1"/>
      <protection locked="0"/>
    </xf>
    <xf numFmtId="42" fontId="22" fillId="12" borderId="272" xfId="0" applyNumberFormat="1" applyFont="1" applyFill="1" applyBorder="1" applyAlignment="1" applyProtection="1">
      <alignment vertical="center"/>
    </xf>
    <xf numFmtId="42" fontId="22" fillId="0" borderId="264" xfId="0" applyNumberFormat="1" applyFont="1" applyFill="1" applyBorder="1" applyAlignment="1" applyProtection="1">
      <alignment vertical="center"/>
      <protection locked="0"/>
    </xf>
    <xf numFmtId="42" fontId="22" fillId="6" borderId="275" xfId="0" applyNumberFormat="1" applyFont="1" applyFill="1" applyBorder="1" applyAlignment="1" applyProtection="1">
      <alignment vertical="center"/>
    </xf>
    <xf numFmtId="42" fontId="22" fillId="0" borderId="267" xfId="0" applyNumberFormat="1" applyFont="1" applyFill="1" applyBorder="1" applyAlignment="1" applyProtection="1">
      <alignment vertical="center"/>
      <protection locked="0"/>
    </xf>
    <xf numFmtId="42" fontId="22" fillId="6" borderId="282" xfId="0" applyNumberFormat="1" applyFont="1" applyFill="1" applyBorder="1" applyAlignment="1" applyProtection="1">
      <alignment vertical="center"/>
    </xf>
    <xf numFmtId="42" fontId="22" fillId="0" borderId="310" xfId="0" applyNumberFormat="1" applyFont="1" applyFill="1" applyBorder="1" applyAlignment="1" applyProtection="1">
      <alignment vertical="center"/>
      <protection locked="0"/>
    </xf>
    <xf numFmtId="42" fontId="22" fillId="0" borderId="384" xfId="0" applyNumberFormat="1" applyFont="1" applyFill="1" applyBorder="1" applyAlignment="1" applyProtection="1">
      <alignment vertical="center"/>
      <protection locked="0"/>
    </xf>
    <xf numFmtId="42" fontId="22" fillId="12" borderId="238" xfId="0" applyNumberFormat="1" applyFont="1" applyFill="1" applyBorder="1" applyAlignment="1" applyProtection="1">
      <alignment vertical="center"/>
    </xf>
    <xf numFmtId="42" fontId="22" fillId="6" borderId="311" xfId="0" applyNumberFormat="1" applyFont="1" applyFill="1" applyBorder="1" applyAlignment="1" applyProtection="1">
      <alignment vertical="center"/>
    </xf>
    <xf numFmtId="42" fontId="22" fillId="0" borderId="405" xfId="0" applyNumberFormat="1" applyFont="1" applyFill="1" applyBorder="1" applyAlignment="1" applyProtection="1">
      <alignment vertical="center"/>
      <protection locked="0"/>
    </xf>
    <xf numFmtId="42" fontId="22" fillId="0" borderId="380" xfId="0" applyNumberFormat="1" applyFont="1" applyFill="1" applyBorder="1" applyAlignment="1" applyProtection="1">
      <alignment vertical="center" wrapText="1"/>
      <protection locked="0"/>
    </xf>
    <xf numFmtId="42" fontId="22" fillId="0" borderId="267" xfId="0" applyNumberFormat="1" applyFont="1" applyFill="1" applyBorder="1" applyAlignment="1" applyProtection="1">
      <alignment vertical="center" wrapText="1"/>
      <protection locked="0"/>
    </xf>
    <xf numFmtId="42" fontId="22" fillId="0" borderId="384" xfId="0" applyNumberFormat="1" applyFont="1" applyFill="1" applyBorder="1" applyAlignment="1" applyProtection="1">
      <alignment vertical="center" wrapText="1"/>
      <protection locked="0"/>
    </xf>
    <xf numFmtId="42" fontId="22" fillId="0" borderId="269" xfId="0" applyNumberFormat="1" applyFont="1" applyFill="1" applyBorder="1" applyAlignment="1" applyProtection="1">
      <alignment vertical="center" wrapText="1"/>
      <protection locked="0"/>
    </xf>
    <xf numFmtId="42" fontId="22" fillId="6" borderId="292" xfId="0" applyNumberFormat="1" applyFont="1" applyFill="1" applyBorder="1" applyAlignment="1" applyProtection="1">
      <alignment vertical="center"/>
    </xf>
    <xf numFmtId="42" fontId="22" fillId="12" borderId="275" xfId="0" applyNumberFormat="1" applyFont="1" applyFill="1" applyBorder="1" applyAlignment="1" applyProtection="1">
      <alignment vertical="center"/>
    </xf>
    <xf numFmtId="9" fontId="22" fillId="17" borderId="390" xfId="0" applyNumberFormat="1" applyFont="1" applyFill="1" applyBorder="1" applyAlignment="1" applyProtection="1">
      <alignment vertical="center"/>
    </xf>
    <xf numFmtId="42" fontId="22" fillId="12" borderId="292" xfId="0" applyNumberFormat="1" applyFont="1" applyFill="1" applyBorder="1" applyAlignment="1" applyProtection="1">
      <alignment vertical="center"/>
    </xf>
    <xf numFmtId="42" fontId="22" fillId="12" borderId="243" xfId="0" applyNumberFormat="1" applyFont="1" applyFill="1" applyBorder="1" applyAlignment="1" applyProtection="1">
      <alignment vertical="center"/>
    </xf>
    <xf numFmtId="42" fontId="22" fillId="12" borderId="75" xfId="0" applyNumberFormat="1" applyFont="1" applyFill="1" applyBorder="1" applyAlignment="1" applyProtection="1">
      <alignment vertical="center"/>
    </xf>
    <xf numFmtId="42" fontId="22" fillId="12" borderId="311" xfId="0" applyNumberFormat="1" applyFont="1" applyFill="1" applyBorder="1" applyAlignment="1" applyProtection="1">
      <alignment vertical="center"/>
    </xf>
    <xf numFmtId="42" fontId="15" fillId="0" borderId="407" xfId="0" applyNumberFormat="1" applyFont="1" applyFill="1" applyBorder="1" applyAlignment="1" applyProtection="1">
      <alignment vertical="center"/>
      <protection locked="0"/>
    </xf>
    <xf numFmtId="42" fontId="15" fillId="6" borderId="240" xfId="0" applyNumberFormat="1" applyFont="1" applyFill="1" applyBorder="1" applyAlignment="1" applyProtection="1">
      <alignment vertical="center"/>
    </xf>
    <xf numFmtId="42" fontId="15" fillId="0" borderId="380" xfId="0" applyNumberFormat="1" applyFont="1" applyFill="1" applyBorder="1" applyAlignment="1" applyProtection="1">
      <alignment vertical="center"/>
      <protection locked="0"/>
    </xf>
    <xf numFmtId="42" fontId="15" fillId="6" borderId="399" xfId="0" applyNumberFormat="1" applyFont="1" applyFill="1" applyBorder="1" applyAlignment="1" applyProtection="1">
      <alignment vertical="center"/>
    </xf>
    <xf numFmtId="42" fontId="15" fillId="0" borderId="310" xfId="0" applyNumberFormat="1" applyFont="1" applyFill="1" applyBorder="1" applyAlignment="1" applyProtection="1">
      <alignment vertical="center" wrapText="1"/>
      <protection locked="0"/>
    </xf>
    <xf numFmtId="42" fontId="15" fillId="6" borderId="235" xfId="0" applyNumberFormat="1" applyFont="1" applyFill="1" applyBorder="1" applyAlignment="1" applyProtection="1">
      <alignment vertical="center"/>
    </xf>
    <xf numFmtId="42" fontId="15" fillId="0" borderId="401" xfId="0" applyNumberFormat="1" applyFont="1" applyFill="1" applyBorder="1" applyAlignment="1" applyProtection="1">
      <alignment vertical="center"/>
      <protection locked="0"/>
    </xf>
    <xf numFmtId="42" fontId="15" fillId="0" borderId="336" xfId="0" applyNumberFormat="1" applyFont="1" applyFill="1" applyBorder="1" applyAlignment="1" applyProtection="1">
      <alignment vertical="center"/>
      <protection locked="0"/>
    </xf>
    <xf numFmtId="42" fontId="15" fillId="0" borderId="269" xfId="0" applyNumberFormat="1" applyFont="1" applyFill="1" applyBorder="1" applyAlignment="1" applyProtection="1">
      <alignment vertical="center"/>
      <protection locked="0"/>
    </xf>
    <xf numFmtId="42" fontId="15" fillId="0" borderId="408" xfId="0" applyNumberFormat="1" applyFont="1" applyFill="1" applyBorder="1" applyAlignment="1" applyProtection="1">
      <alignment vertical="center"/>
      <protection locked="0"/>
    </xf>
    <xf numFmtId="42" fontId="15" fillId="0" borderId="305" xfId="0" applyNumberFormat="1" applyFont="1" applyFill="1" applyBorder="1" applyAlignment="1" applyProtection="1">
      <alignment vertical="center"/>
      <protection locked="0"/>
    </xf>
    <xf numFmtId="42" fontId="15" fillId="0" borderId="303" xfId="0" applyNumberFormat="1" applyFont="1" applyFill="1" applyBorder="1" applyAlignment="1" applyProtection="1">
      <alignment vertical="center"/>
      <protection locked="0"/>
    </xf>
    <xf numFmtId="42" fontId="15" fillId="0" borderId="310" xfId="0" applyNumberFormat="1" applyFont="1" applyFill="1" applyBorder="1" applyAlignment="1" applyProtection="1">
      <alignment vertical="center"/>
      <protection locked="0"/>
    </xf>
    <xf numFmtId="42" fontId="15" fillId="0" borderId="405" xfId="0" applyNumberFormat="1" applyFont="1" applyBorder="1" applyAlignment="1" applyProtection="1">
      <alignment vertical="center" wrapText="1"/>
      <protection locked="0"/>
    </xf>
    <xf numFmtId="42" fontId="15" fillId="0" borderId="269" xfId="0" applyNumberFormat="1" applyFont="1" applyFill="1" applyBorder="1" applyAlignment="1" applyProtection="1">
      <alignment vertical="center" wrapText="1"/>
      <protection locked="0"/>
    </xf>
    <xf numFmtId="42" fontId="15" fillId="0" borderId="405" xfId="0" applyNumberFormat="1" applyFont="1" applyFill="1" applyBorder="1" applyAlignment="1" applyProtection="1">
      <alignment vertical="center" wrapText="1"/>
      <protection locked="0"/>
    </xf>
    <xf numFmtId="42" fontId="15" fillId="0" borderId="266" xfId="0" applyNumberFormat="1" applyFont="1" applyFill="1" applyBorder="1" applyAlignment="1" applyProtection="1">
      <alignment vertical="center"/>
      <protection locked="0"/>
    </xf>
    <xf numFmtId="42" fontId="15" fillId="6" borderId="388" xfId="0" applyNumberFormat="1" applyFont="1" applyFill="1" applyBorder="1" applyAlignment="1" applyProtection="1">
      <alignment vertical="center"/>
    </xf>
    <xf numFmtId="42" fontId="15" fillId="6" borderId="390" xfId="0" applyNumberFormat="1" applyFont="1" applyFill="1" applyBorder="1" applyAlignment="1" applyProtection="1">
      <alignment vertical="center"/>
    </xf>
    <xf numFmtId="42" fontId="15" fillId="6" borderId="400" xfId="0" applyNumberFormat="1" applyFont="1" applyFill="1" applyBorder="1" applyAlignment="1" applyProtection="1">
      <alignment vertical="center"/>
    </xf>
    <xf numFmtId="42" fontId="53" fillId="18" borderId="303" xfId="0" applyNumberFormat="1" applyFont="1" applyFill="1" applyBorder="1" applyProtection="1"/>
    <xf numFmtId="42" fontId="53" fillId="0" borderId="382" xfId="0" applyNumberFormat="1" applyFont="1" applyFill="1" applyBorder="1" applyProtection="1">
      <protection locked="0"/>
    </xf>
    <xf numFmtId="42" fontId="53" fillId="0" borderId="269" xfId="0" applyNumberFormat="1" applyFont="1" applyFill="1" applyBorder="1" applyProtection="1">
      <protection locked="0"/>
    </xf>
    <xf numFmtId="42" fontId="53" fillId="0" borderId="409" xfId="0" applyNumberFormat="1" applyFont="1" applyFill="1" applyBorder="1" applyProtection="1">
      <protection locked="0"/>
    </xf>
    <xf numFmtId="42" fontId="53" fillId="0" borderId="405" xfId="0" applyNumberFormat="1" applyFont="1" applyFill="1" applyBorder="1" applyProtection="1">
      <protection locked="0"/>
    </xf>
    <xf numFmtId="42" fontId="53" fillId="6" borderId="356" xfId="0" applyNumberFormat="1" applyFont="1" applyFill="1" applyBorder="1" applyProtection="1"/>
    <xf numFmtId="42" fontId="53" fillId="6" borderId="266" xfId="0" applyNumberFormat="1" applyFont="1" applyFill="1" applyBorder="1" applyProtection="1"/>
    <xf numFmtId="9" fontId="53" fillId="6" borderId="382" xfId="0" applyNumberFormat="1" applyFont="1" applyFill="1" applyBorder="1" applyProtection="1"/>
    <xf numFmtId="9" fontId="53" fillId="6" borderId="269" xfId="0" applyNumberFormat="1" applyFont="1" applyFill="1" applyBorder="1" applyProtection="1"/>
    <xf numFmtId="42" fontId="53" fillId="6" borderId="251" xfId="0" applyNumberFormat="1" applyFont="1" applyFill="1" applyBorder="1" applyProtection="1"/>
    <xf numFmtId="42" fontId="53" fillId="6" borderId="410" xfId="0" applyNumberFormat="1" applyFont="1" applyFill="1" applyBorder="1" applyProtection="1"/>
    <xf numFmtId="0" fontId="15" fillId="0" borderId="356" xfId="0" applyFont="1" applyFill="1" applyBorder="1" applyProtection="1">
      <protection locked="0"/>
    </xf>
    <xf numFmtId="0" fontId="15" fillId="0" borderId="274" xfId="0" applyFont="1" applyFill="1" applyBorder="1" applyProtection="1">
      <protection locked="0"/>
    </xf>
    <xf numFmtId="0" fontId="15" fillId="0" borderId="382" xfId="0" applyFont="1" applyFill="1" applyBorder="1" applyProtection="1">
      <protection locked="0"/>
    </xf>
    <xf numFmtId="0" fontId="15" fillId="0" borderId="277" xfId="0" applyFont="1" applyFill="1" applyBorder="1" applyProtection="1">
      <protection locked="0"/>
    </xf>
    <xf numFmtId="0" fontId="15" fillId="0" borderId="409" xfId="0" applyFont="1" applyFill="1" applyBorder="1" applyProtection="1">
      <protection locked="0"/>
    </xf>
    <xf numFmtId="0" fontId="15" fillId="0" borderId="411" xfId="0" applyFont="1" applyFill="1" applyBorder="1" applyProtection="1">
      <protection locked="0"/>
    </xf>
    <xf numFmtId="0" fontId="15" fillId="0" borderId="291" xfId="0" applyFont="1" applyFill="1" applyBorder="1" applyProtection="1">
      <protection locked="0"/>
    </xf>
    <xf numFmtId="0" fontId="15" fillId="0" borderId="412" xfId="0" applyFont="1" applyFill="1" applyBorder="1" applyProtection="1">
      <protection locked="0"/>
    </xf>
    <xf numFmtId="0" fontId="15" fillId="0" borderId="301" xfId="0" applyFont="1" applyFill="1" applyBorder="1" applyProtection="1">
      <protection locked="0"/>
    </xf>
    <xf numFmtId="42" fontId="15" fillId="0" borderId="277" xfId="0" applyNumberFormat="1" applyFont="1" applyFill="1" applyBorder="1" applyAlignment="1" applyProtection="1">
      <alignment vertical="center"/>
      <protection locked="0"/>
    </xf>
    <xf numFmtId="0" fontId="15" fillId="0" borderId="251" xfId="0" applyFont="1" applyFill="1" applyBorder="1" applyProtection="1">
      <protection locked="0"/>
    </xf>
    <xf numFmtId="0" fontId="15" fillId="0" borderId="248" xfId="0" applyFont="1" applyFill="1" applyBorder="1" applyProtection="1">
      <protection locked="0"/>
    </xf>
    <xf numFmtId="0" fontId="15" fillId="0" borderId="365" xfId="0" applyFont="1" applyFill="1" applyBorder="1" applyProtection="1">
      <protection locked="0"/>
    </xf>
    <xf numFmtId="0" fontId="15" fillId="5" borderId="272" xfId="0" applyFont="1" applyFill="1" applyBorder="1" applyAlignment="1" applyProtection="1">
      <alignment horizontal="center" wrapText="1"/>
      <protection locked="0"/>
    </xf>
    <xf numFmtId="0" fontId="15" fillId="5" borderId="418" xfId="0" applyFont="1" applyFill="1" applyBorder="1" applyAlignment="1" applyProtection="1">
      <alignment horizontal="center" wrapText="1"/>
      <protection locked="0"/>
    </xf>
    <xf numFmtId="0" fontId="15" fillId="0" borderId="370" xfId="0" applyFont="1" applyBorder="1" applyAlignment="1" applyProtection="1">
      <alignment horizontal="center" wrapText="1"/>
      <protection locked="0"/>
    </xf>
    <xf numFmtId="0" fontId="15" fillId="0" borderId="370" xfId="0" applyFont="1" applyBorder="1" applyAlignment="1" applyProtection="1">
      <alignment horizontal="left" wrapText="1"/>
      <protection locked="0"/>
    </xf>
    <xf numFmtId="49" fontId="15" fillId="0" borderId="370" xfId="0" applyNumberFormat="1" applyFont="1" applyFill="1" applyBorder="1" applyAlignment="1" applyProtection="1">
      <alignment horizontal="center" wrapText="1"/>
      <protection locked="0"/>
    </xf>
    <xf numFmtId="49" fontId="15" fillId="0" borderId="336" xfId="0" applyNumberFormat="1" applyFont="1" applyFill="1" applyBorder="1" applyAlignment="1" applyProtection="1">
      <alignment horizontal="center" wrapText="1"/>
      <protection locked="0"/>
    </xf>
    <xf numFmtId="0" fontId="15" fillId="5" borderId="275" xfId="0" applyFont="1" applyFill="1" applyBorder="1" applyAlignment="1" applyProtection="1">
      <alignment horizontal="center" wrapText="1"/>
      <protection locked="0"/>
    </xf>
    <xf numFmtId="0" fontId="15" fillId="5" borderId="419" xfId="0" applyFont="1" applyFill="1" applyBorder="1" applyAlignment="1" applyProtection="1">
      <alignment horizontal="center" wrapText="1"/>
      <protection locked="0"/>
    </xf>
    <xf numFmtId="0" fontId="15" fillId="0" borderId="317" xfId="0" applyFont="1" applyBorder="1" applyAlignment="1" applyProtection="1">
      <alignment horizontal="center" wrapText="1"/>
      <protection locked="0"/>
    </xf>
    <xf numFmtId="0" fontId="15" fillId="0" borderId="317" xfId="0" applyFont="1" applyBorder="1" applyAlignment="1" applyProtection="1">
      <alignment horizontal="left" wrapText="1"/>
      <protection locked="0"/>
    </xf>
    <xf numFmtId="49" fontId="15" fillId="0" borderId="317" xfId="0" applyNumberFormat="1" applyFont="1" applyFill="1" applyBorder="1" applyAlignment="1" applyProtection="1">
      <alignment horizontal="center" wrapText="1"/>
      <protection locked="0"/>
    </xf>
    <xf numFmtId="49" fontId="15" fillId="0" borderId="318" xfId="0" applyNumberFormat="1" applyFont="1" applyFill="1" applyBorder="1" applyAlignment="1" applyProtection="1">
      <alignment horizontal="center" wrapText="1"/>
      <protection locked="0"/>
    </xf>
    <xf numFmtId="0" fontId="15" fillId="0" borderId="317" xfId="0" applyFont="1" applyFill="1" applyBorder="1" applyAlignment="1" applyProtection="1">
      <alignment horizontal="center" wrapText="1"/>
      <protection locked="0"/>
    </xf>
    <xf numFmtId="49" fontId="15" fillId="0" borderId="348" xfId="0" applyNumberFormat="1" applyFont="1" applyFill="1" applyBorder="1" applyAlignment="1" applyProtection="1">
      <alignment horizontal="center" wrapText="1"/>
      <protection locked="0"/>
    </xf>
    <xf numFmtId="0" fontId="15" fillId="0" borderId="370" xfId="0" applyFont="1" applyBorder="1" applyAlignment="1" applyProtection="1">
      <alignment wrapText="1"/>
      <protection locked="0"/>
    </xf>
    <xf numFmtId="0" fontId="15" fillId="0" borderId="317" xfId="0" applyFont="1" applyBorder="1" applyAlignment="1" applyProtection="1">
      <alignment wrapText="1"/>
      <protection locked="0"/>
    </xf>
    <xf numFmtId="0" fontId="15" fillId="0" borderId="317" xfId="0" applyFont="1" applyFill="1" applyBorder="1" applyAlignment="1" applyProtection="1">
      <alignment wrapText="1"/>
      <protection locked="0"/>
    </xf>
    <xf numFmtId="0" fontId="15" fillId="5" borderId="235" xfId="0" applyFont="1" applyFill="1" applyBorder="1" applyAlignment="1" applyProtection="1">
      <alignment wrapText="1"/>
      <protection locked="0"/>
    </xf>
    <xf numFmtId="0" fontId="15" fillId="5" borderId="240" xfId="0" applyFont="1" applyFill="1" applyBorder="1" applyAlignment="1" applyProtection="1">
      <alignment wrapText="1"/>
      <protection locked="0"/>
    </xf>
    <xf numFmtId="0" fontId="15" fillId="5" borderId="235" xfId="0" applyFont="1" applyFill="1" applyBorder="1" applyAlignment="1" applyProtection="1">
      <alignment horizontal="left"/>
      <protection locked="0"/>
    </xf>
    <xf numFmtId="0" fontId="15" fillId="5" borderId="240" xfId="0" applyFont="1" applyFill="1" applyBorder="1" applyAlignment="1" applyProtection="1">
      <alignment horizontal="left"/>
      <protection locked="0"/>
    </xf>
    <xf numFmtId="0" fontId="42" fillId="16" borderId="228" xfId="0" applyFont="1" applyFill="1" applyBorder="1" applyAlignment="1" applyProtection="1">
      <alignment horizontal="center" vertical="center" wrapText="1"/>
    </xf>
    <xf numFmtId="0" fontId="0" fillId="0" borderId="370" xfId="0" applyFont="1" applyBorder="1" applyProtection="1">
      <protection locked="0"/>
    </xf>
    <xf numFmtId="0" fontId="0" fillId="0" borderId="317" xfId="0" applyFont="1" applyBorder="1" applyProtection="1">
      <protection locked="0"/>
    </xf>
    <xf numFmtId="0" fontId="15" fillId="0" borderId="235" xfId="0" applyFont="1" applyBorder="1" applyAlignment="1" applyProtection="1">
      <protection locked="0"/>
    </xf>
    <xf numFmtId="0" fontId="15" fillId="0" borderId="240" xfId="0" applyFont="1" applyBorder="1" applyAlignment="1" applyProtection="1">
      <protection locked="0"/>
    </xf>
    <xf numFmtId="0" fontId="15" fillId="0" borderId="272" xfId="0" applyFont="1" applyFill="1" applyBorder="1" applyAlignment="1" applyProtection="1">
      <alignment horizontal="center" wrapText="1"/>
      <protection locked="0"/>
    </xf>
    <xf numFmtId="0" fontId="15" fillId="0" borderId="273" xfId="0" applyFont="1" applyFill="1" applyBorder="1" applyAlignment="1" applyProtection="1">
      <alignment horizontal="center" wrapText="1"/>
      <protection locked="0"/>
    </xf>
    <xf numFmtId="0" fontId="15" fillId="0" borderId="275" xfId="0" applyFont="1" applyFill="1" applyBorder="1" applyAlignment="1" applyProtection="1">
      <protection locked="0"/>
    </xf>
    <xf numFmtId="0" fontId="15" fillId="0" borderId="276" xfId="0" applyFont="1" applyFill="1" applyBorder="1" applyAlignment="1" applyProtection="1">
      <alignment horizontal="center" wrapText="1"/>
      <protection locked="0"/>
    </xf>
    <xf numFmtId="0" fontId="15" fillId="0" borderId="421" xfId="0" applyFont="1" applyBorder="1" applyAlignment="1" applyProtection="1">
      <alignment horizontal="center" wrapText="1"/>
      <protection locked="0"/>
    </xf>
    <xf numFmtId="49" fontId="15" fillId="0" borderId="335" xfId="0" applyNumberFormat="1" applyFont="1" applyFill="1" applyBorder="1" applyAlignment="1" applyProtection="1">
      <alignment horizontal="center" wrapText="1"/>
      <protection locked="0"/>
    </xf>
    <xf numFmtId="0" fontId="15" fillId="0" borderId="422" xfId="0" applyFont="1" applyBorder="1" applyAlignment="1" applyProtection="1">
      <alignment horizontal="center" wrapText="1"/>
      <protection locked="0"/>
    </xf>
    <xf numFmtId="49" fontId="15" fillId="0" borderId="340" xfId="0" applyNumberFormat="1" applyFont="1" applyFill="1" applyBorder="1" applyAlignment="1" applyProtection="1">
      <alignment horizontal="center" wrapText="1"/>
      <protection locked="0"/>
    </xf>
    <xf numFmtId="0" fontId="15" fillId="0" borderId="423" xfId="0" applyFont="1" applyBorder="1" applyAlignment="1" applyProtection="1">
      <alignment horizontal="center" wrapText="1"/>
      <protection locked="0"/>
    </xf>
    <xf numFmtId="49" fontId="15" fillId="0" borderId="347" xfId="0" applyNumberFormat="1" applyFont="1" applyFill="1" applyBorder="1" applyAlignment="1" applyProtection="1">
      <alignment horizontal="center" wrapText="1"/>
      <protection locked="0"/>
    </xf>
    <xf numFmtId="49" fontId="15" fillId="0" borderId="335" xfId="0" applyNumberFormat="1" applyFont="1" applyFill="1" applyBorder="1" applyAlignment="1" applyProtection="1">
      <alignment horizontal="left" wrapText="1"/>
      <protection locked="0"/>
    </xf>
    <xf numFmtId="49" fontId="15" fillId="0" borderId="340" xfId="0" applyNumberFormat="1" applyFont="1" applyFill="1" applyBorder="1" applyAlignment="1" applyProtection="1">
      <alignment horizontal="left" wrapText="1"/>
      <protection locked="0"/>
    </xf>
    <xf numFmtId="49" fontId="15" fillId="0" borderId="347" xfId="0" applyNumberFormat="1" applyFont="1" applyFill="1" applyBorder="1" applyAlignment="1" applyProtection="1">
      <alignment horizontal="left" wrapText="1"/>
      <protection locked="0"/>
    </xf>
    <xf numFmtId="49" fontId="15" fillId="0" borderId="370" xfId="0" applyNumberFormat="1" applyFont="1" applyFill="1" applyBorder="1" applyAlignment="1" applyProtection="1">
      <alignment horizontal="left" wrapText="1"/>
      <protection locked="0"/>
    </xf>
    <xf numFmtId="49" fontId="15" fillId="0" borderId="317" xfId="0" applyNumberFormat="1" applyFont="1" applyFill="1" applyBorder="1" applyAlignment="1" applyProtection="1">
      <alignment horizontal="left" wrapText="1"/>
      <protection locked="0"/>
    </xf>
    <xf numFmtId="49" fontId="15" fillId="0" borderId="236" xfId="0" applyNumberFormat="1" applyFont="1" applyFill="1" applyBorder="1" applyAlignment="1" applyProtection="1">
      <alignment horizontal="center" wrapText="1"/>
      <protection locked="0"/>
    </xf>
    <xf numFmtId="49" fontId="15" fillId="0" borderId="241" xfId="0" applyNumberFormat="1" applyFont="1" applyFill="1" applyBorder="1" applyAlignment="1" applyProtection="1">
      <alignment horizontal="center" wrapText="1"/>
      <protection locked="0"/>
    </xf>
    <xf numFmtId="0" fontId="0" fillId="0" borderId="19" xfId="0" applyBorder="1"/>
    <xf numFmtId="0" fontId="15" fillId="5" borderId="272" xfId="0" applyFont="1" applyFill="1" applyBorder="1" applyAlignment="1" applyProtection="1">
      <alignment horizontal="left" wrapText="1"/>
      <protection locked="0"/>
    </xf>
    <xf numFmtId="0" fontId="15" fillId="5" borderId="418" xfId="0" applyFont="1" applyFill="1" applyBorder="1" applyAlignment="1" applyProtection="1">
      <alignment horizontal="left" wrapText="1"/>
      <protection locked="0"/>
    </xf>
    <xf numFmtId="0" fontId="15" fillId="5" borderId="275" xfId="0" applyFont="1" applyFill="1" applyBorder="1" applyAlignment="1" applyProtection="1">
      <alignment horizontal="left" wrapText="1"/>
      <protection locked="0"/>
    </xf>
    <xf numFmtId="0" fontId="15" fillId="5" borderId="419" xfId="0" applyFont="1" applyFill="1" applyBorder="1" applyAlignment="1" applyProtection="1">
      <alignment horizontal="left" wrapText="1"/>
      <protection locked="0"/>
    </xf>
    <xf numFmtId="0" fontId="15" fillId="5" borderId="245" xfId="0" applyFont="1" applyFill="1" applyBorder="1" applyAlignment="1" applyProtection="1">
      <alignment horizontal="left"/>
      <protection locked="0"/>
    </xf>
    <xf numFmtId="0" fontId="15" fillId="5" borderId="282" xfId="0" applyFont="1" applyFill="1" applyBorder="1" applyAlignment="1" applyProtection="1">
      <alignment horizontal="center" wrapText="1"/>
      <protection locked="0"/>
    </xf>
    <xf numFmtId="0" fontId="15" fillId="5" borderId="424" xfId="0" applyFont="1" applyFill="1" applyBorder="1" applyAlignment="1" applyProtection="1">
      <alignment horizontal="center" wrapText="1"/>
      <protection locked="0"/>
    </xf>
    <xf numFmtId="0" fontId="15" fillId="0" borderId="425" xfId="0" applyFont="1" applyFill="1" applyBorder="1" applyAlignment="1" applyProtection="1">
      <alignment wrapText="1"/>
      <protection locked="0"/>
    </xf>
    <xf numFmtId="0" fontId="15" fillId="0" borderId="425" xfId="0" applyFont="1" applyBorder="1" applyAlignment="1" applyProtection="1">
      <alignment horizontal="left" wrapText="1"/>
      <protection locked="0"/>
    </xf>
    <xf numFmtId="49" fontId="15" fillId="0" borderId="425" xfId="0" applyNumberFormat="1" applyFont="1" applyFill="1" applyBorder="1" applyAlignment="1" applyProtection="1">
      <alignment horizontal="center" wrapText="1"/>
      <protection locked="0"/>
    </xf>
    <xf numFmtId="49" fontId="15" fillId="0" borderId="425" xfId="0" applyNumberFormat="1" applyFont="1" applyFill="1" applyBorder="1" applyAlignment="1" applyProtection="1">
      <alignment horizontal="left" wrapText="1"/>
      <protection locked="0"/>
    </xf>
    <xf numFmtId="49" fontId="15" fillId="0" borderId="246" xfId="0" applyNumberFormat="1" applyFont="1" applyFill="1" applyBorder="1" applyAlignment="1" applyProtection="1">
      <alignment horizontal="center" wrapText="1"/>
      <protection locked="0"/>
    </xf>
    <xf numFmtId="49" fontId="15" fillId="0" borderId="371" xfId="0" applyNumberFormat="1" applyFont="1" applyFill="1" applyBorder="1" applyAlignment="1" applyProtection="1">
      <alignment horizontal="center" wrapText="1"/>
      <protection locked="0"/>
    </xf>
    <xf numFmtId="0" fontId="15" fillId="5" borderId="245" xfId="0" applyFont="1" applyFill="1" applyBorder="1" applyAlignment="1" applyProtection="1">
      <alignment wrapText="1"/>
      <protection locked="0"/>
    </xf>
    <xf numFmtId="0" fontId="15" fillId="5" borderId="282" xfId="0" applyFont="1" applyFill="1" applyBorder="1" applyAlignment="1" applyProtection="1">
      <alignment horizontal="left" wrapText="1"/>
      <protection locked="0"/>
    </xf>
    <xf numFmtId="0" fontId="15" fillId="5" borderId="424" xfId="0" applyFont="1" applyFill="1" applyBorder="1" applyAlignment="1" applyProtection="1">
      <alignment horizontal="left" wrapText="1"/>
      <protection locked="0"/>
    </xf>
    <xf numFmtId="0" fontId="15" fillId="0" borderId="425" xfId="0" applyFont="1" applyFill="1" applyBorder="1" applyAlignment="1" applyProtection="1">
      <alignment horizontal="center" wrapText="1"/>
      <protection locked="0"/>
    </xf>
    <xf numFmtId="0" fontId="0" fillId="0" borderId="4" xfId="0" applyFill="1" applyBorder="1"/>
    <xf numFmtId="0" fontId="15" fillId="0" borderId="245" xfId="0" applyFont="1" applyFill="1" applyBorder="1" applyAlignment="1" applyProtection="1">
      <protection locked="0"/>
    </xf>
    <xf numFmtId="0" fontId="15" fillId="0" borderId="282" xfId="0" applyFont="1" applyFill="1" applyBorder="1" applyAlignment="1" applyProtection="1">
      <protection locked="0"/>
    </xf>
    <xf numFmtId="0" fontId="15" fillId="0" borderId="283" xfId="0" applyFont="1" applyFill="1" applyBorder="1" applyAlignment="1" applyProtection="1">
      <alignment horizontal="center" wrapText="1"/>
      <protection locked="0"/>
    </xf>
    <xf numFmtId="0" fontId="3" fillId="0" borderId="276" xfId="0" applyFont="1" applyBorder="1" applyAlignment="1" applyProtection="1">
      <alignment vertical="center" wrapText="1"/>
      <protection locked="0"/>
    </xf>
    <xf numFmtId="0" fontId="3" fillId="0" borderId="276" xfId="0" applyFont="1" applyBorder="1" applyAlignment="1" applyProtection="1">
      <alignment vertical="center"/>
      <protection locked="0"/>
    </xf>
    <xf numFmtId="0" fontId="69" fillId="0" borderId="77" xfId="0" applyFont="1" applyBorder="1" applyAlignment="1">
      <alignment vertical="center"/>
    </xf>
    <xf numFmtId="0" fontId="0" fillId="0" borderId="0" xfId="0" applyFont="1" applyFill="1" applyAlignment="1" applyProtection="1"/>
    <xf numFmtId="0" fontId="15" fillId="0" borderId="418" xfId="0" applyFont="1" applyFill="1" applyBorder="1" applyAlignment="1" applyProtection="1">
      <alignment wrapText="1"/>
      <protection locked="0"/>
    </xf>
    <xf numFmtId="0" fontId="15" fillId="0" borderId="419" xfId="0" applyFont="1" applyFill="1" applyBorder="1" applyProtection="1">
      <protection locked="0"/>
    </xf>
    <xf numFmtId="166" fontId="50" fillId="0" borderId="0" xfId="0" applyNumberFormat="1" applyFont="1" applyFill="1" applyBorder="1" applyAlignment="1" applyProtection="1">
      <alignment horizontal="center"/>
    </xf>
    <xf numFmtId="166" fontId="14" fillId="0" borderId="0" xfId="0" applyNumberFormat="1" applyFont="1" applyFill="1" applyBorder="1" applyAlignment="1" applyProtection="1">
      <alignment horizontal="right"/>
    </xf>
    <xf numFmtId="0" fontId="15" fillId="0" borderId="245" xfId="0" applyFont="1" applyFill="1" applyBorder="1" applyProtection="1">
      <protection locked="0"/>
    </xf>
    <xf numFmtId="9" fontId="15" fillId="0" borderId="425" xfId="0" applyNumberFormat="1" applyFont="1" applyFill="1" applyBorder="1" applyAlignment="1" applyProtection="1">
      <alignment horizontal="right" wrapText="1"/>
      <protection locked="0"/>
    </xf>
    <xf numFmtId="0" fontId="15" fillId="0" borderId="424" xfId="0" applyFont="1" applyFill="1" applyBorder="1" applyProtection="1">
      <protection locked="0"/>
    </xf>
    <xf numFmtId="9" fontId="19" fillId="16" borderId="107" xfId="0" applyNumberFormat="1" applyFont="1" applyFill="1" applyBorder="1" applyAlignment="1" applyProtection="1">
      <alignment horizontal="center" vertical="center" wrapText="1"/>
    </xf>
    <xf numFmtId="9" fontId="42" fillId="16" borderId="107" xfId="0" applyNumberFormat="1" applyFont="1" applyFill="1" applyBorder="1" applyAlignment="1" applyProtection="1">
      <alignment horizontal="center" vertical="center" wrapText="1"/>
    </xf>
    <xf numFmtId="3" fontId="14" fillId="6" borderId="235" xfId="0" applyNumberFormat="1" applyFont="1" applyFill="1" applyBorder="1" applyAlignment="1" applyProtection="1">
      <alignment vertical="center"/>
    </xf>
    <xf numFmtId="3" fontId="14" fillId="6" borderId="240" xfId="0" applyNumberFormat="1" applyFont="1" applyFill="1" applyBorder="1" applyAlignment="1" applyProtection="1">
      <alignment vertical="center"/>
    </xf>
    <xf numFmtId="3" fontId="14" fillId="6" borderId="245" xfId="0" applyNumberFormat="1" applyFont="1" applyFill="1" applyBorder="1" applyAlignment="1" applyProtection="1">
      <alignment vertical="center"/>
    </xf>
    <xf numFmtId="0" fontId="40" fillId="0" borderId="240" xfId="0" applyFont="1" applyFill="1" applyBorder="1" applyAlignment="1" applyProtection="1">
      <alignment vertical="center" wrapText="1"/>
      <protection locked="0"/>
    </xf>
    <xf numFmtId="0" fontId="40" fillId="0" borderId="245" xfId="0" applyFont="1" applyFill="1" applyBorder="1" applyAlignment="1" applyProtection="1">
      <alignment vertical="center" wrapText="1"/>
      <protection locked="0"/>
    </xf>
    <xf numFmtId="0" fontId="42" fillId="16" borderId="12" xfId="0" applyFont="1" applyFill="1" applyBorder="1" applyAlignment="1" applyProtection="1">
      <alignment vertical="center"/>
    </xf>
    <xf numFmtId="6" fontId="15" fillId="25" borderId="221" xfId="0" applyNumberFormat="1" applyFont="1" applyFill="1" applyBorder="1" applyAlignment="1" applyProtection="1"/>
    <xf numFmtId="0" fontId="42" fillId="6" borderId="147" xfId="0" applyNumberFormat="1" applyFont="1" applyFill="1" applyBorder="1" applyAlignment="1" applyProtection="1">
      <alignment horizontal="center" vertical="center" wrapText="1"/>
    </xf>
    <xf numFmtId="0" fontId="42" fillId="6" borderId="228" xfId="0" applyNumberFormat="1" applyFont="1" applyFill="1" applyBorder="1" applyAlignment="1" applyProtection="1">
      <alignment horizontal="center" vertical="center" wrapText="1"/>
    </xf>
    <xf numFmtId="0" fontId="42" fillId="6" borderId="229" xfId="0" applyNumberFormat="1" applyFont="1" applyFill="1" applyBorder="1" applyAlignment="1" applyProtection="1">
      <alignment horizontal="center" vertical="center" wrapText="1"/>
    </xf>
    <xf numFmtId="0" fontId="15" fillId="0" borderId="269" xfId="0" applyFont="1" applyFill="1" applyBorder="1" applyAlignment="1" applyProtection="1">
      <alignment vertical="center"/>
      <protection locked="0"/>
    </xf>
    <xf numFmtId="0" fontId="19" fillId="16" borderId="147" xfId="0" applyFont="1" applyFill="1" applyBorder="1" applyAlignment="1" applyProtection="1"/>
    <xf numFmtId="0" fontId="42" fillId="0" borderId="0" xfId="0" applyFont="1" applyFill="1" applyBorder="1" applyAlignment="1" applyProtection="1">
      <alignment horizontal="right"/>
    </xf>
    <xf numFmtId="0" fontId="0" fillId="0" borderId="0" xfId="0" applyFont="1" applyFill="1" applyAlignment="1" applyProtection="1">
      <alignment horizontal="right"/>
    </xf>
    <xf numFmtId="42" fontId="0" fillId="6" borderId="145" xfId="0" applyNumberFormat="1" applyFont="1" applyFill="1" applyBorder="1" applyAlignment="1" applyProtection="1">
      <alignment wrapText="1"/>
    </xf>
    <xf numFmtId="0" fontId="17" fillId="16" borderId="146" xfId="0" applyFont="1" applyFill="1" applyBorder="1" applyAlignment="1" applyProtection="1">
      <alignment horizontal="center"/>
    </xf>
    <xf numFmtId="0" fontId="3" fillId="3" borderId="119" xfId="0" applyFont="1" applyFill="1" applyBorder="1" applyProtection="1"/>
    <xf numFmtId="0" fontId="3" fillId="25" borderId="80" xfId="0" applyFont="1" applyFill="1" applyBorder="1" applyAlignment="1" applyProtection="1">
      <alignment vertical="center"/>
      <protection locked="0"/>
    </xf>
    <xf numFmtId="0" fontId="3" fillId="25" borderId="47" xfId="0" applyFont="1" applyFill="1" applyBorder="1" applyAlignment="1" applyProtection="1">
      <alignment vertical="center" wrapText="1"/>
      <protection locked="0"/>
    </xf>
    <xf numFmtId="0" fontId="0" fillId="0" borderId="77" xfId="0" quotePrefix="1" applyBorder="1"/>
    <xf numFmtId="0" fontId="3" fillId="0" borderId="240" xfId="0" applyFont="1" applyBorder="1" applyAlignment="1" applyProtection="1">
      <alignment vertical="center" wrapText="1"/>
      <protection locked="0"/>
    </xf>
    <xf numFmtId="0" fontId="3" fillId="25" borderId="60" xfId="0" applyFont="1" applyFill="1" applyBorder="1" applyAlignment="1" applyProtection="1">
      <alignment vertical="center" wrapText="1"/>
      <protection locked="0"/>
    </xf>
    <xf numFmtId="0" fontId="5" fillId="16" borderId="158" xfId="0" applyFont="1" applyFill="1" applyBorder="1" applyAlignment="1" applyProtection="1">
      <alignment vertical="center" wrapText="1"/>
    </xf>
    <xf numFmtId="0" fontId="3" fillId="0" borderId="235" xfId="0" applyFont="1" applyBorder="1" applyAlignment="1" applyProtection="1">
      <alignment vertical="center" wrapText="1"/>
      <protection locked="0"/>
    </xf>
    <xf numFmtId="0" fontId="3" fillId="0" borderId="240" xfId="0" applyFont="1" applyBorder="1" applyAlignment="1" applyProtection="1">
      <alignment vertical="center"/>
      <protection locked="0"/>
    </xf>
    <xf numFmtId="0" fontId="3" fillId="0" borderId="240" xfId="0" applyFont="1" applyFill="1" applyBorder="1" applyAlignment="1" applyProtection="1">
      <alignment vertical="center" wrapText="1"/>
      <protection locked="0"/>
    </xf>
    <xf numFmtId="0" fontId="50" fillId="0" borderId="0" xfId="0" applyFont="1" applyAlignment="1" applyProtection="1">
      <alignment vertical="top" wrapText="1"/>
      <protection locked="0"/>
    </xf>
    <xf numFmtId="0" fontId="0" fillId="0" borderId="0" xfId="0" applyBorder="1" applyProtection="1">
      <protection locked="0"/>
    </xf>
    <xf numFmtId="0" fontId="15" fillId="0" borderId="225" xfId="0" applyFont="1" applyBorder="1" applyProtection="1">
      <protection locked="0"/>
    </xf>
    <xf numFmtId="0" fontId="0" fillId="0" borderId="0" xfId="0" applyBorder="1" applyProtection="1"/>
    <xf numFmtId="9" fontId="7" fillId="0" borderId="209" xfId="0" applyNumberFormat="1" applyFont="1" applyBorder="1" applyAlignment="1" applyProtection="1">
      <alignment vertical="center"/>
      <protection locked="0"/>
    </xf>
    <xf numFmtId="1" fontId="7" fillId="0" borderId="435" xfId="0" applyNumberFormat="1" applyFont="1" applyBorder="1" applyAlignment="1" applyProtection="1">
      <protection locked="0"/>
    </xf>
    <xf numFmtId="9" fontId="7" fillId="0" borderId="245" xfId="0" applyNumberFormat="1" applyFont="1" applyBorder="1" applyAlignment="1" applyProtection="1">
      <alignment vertical="center"/>
      <protection locked="0"/>
    </xf>
    <xf numFmtId="1" fontId="7" fillId="0" borderId="284" xfId="0" applyNumberFormat="1" applyFont="1" applyBorder="1" applyAlignment="1" applyProtection="1">
      <protection locked="0"/>
    </xf>
    <xf numFmtId="42" fontId="7" fillId="0" borderId="284" xfId="0" applyNumberFormat="1" applyFont="1" applyBorder="1" applyAlignment="1" applyProtection="1">
      <protection locked="0"/>
    </xf>
    <xf numFmtId="9" fontId="7" fillId="0" borderId="240" xfId="0" applyNumberFormat="1" applyFont="1" applyBorder="1" applyAlignment="1" applyProtection="1">
      <alignment vertical="center"/>
      <protection locked="0"/>
    </xf>
    <xf numFmtId="1" fontId="7" fillId="0" borderId="267" xfId="0" applyNumberFormat="1" applyFont="1" applyBorder="1" applyAlignment="1" applyProtection="1">
      <protection locked="0"/>
    </xf>
    <xf numFmtId="42" fontId="7" fillId="0" borderId="267" xfId="0" applyNumberFormat="1" applyFont="1" applyBorder="1" applyAlignment="1" applyProtection="1">
      <protection locked="0"/>
    </xf>
    <xf numFmtId="0" fontId="40" fillId="0" borderId="235" xfId="0" applyFont="1" applyFill="1" applyBorder="1" applyAlignment="1" applyProtection="1">
      <alignment vertical="center" wrapText="1"/>
      <protection locked="0"/>
    </xf>
    <xf numFmtId="6" fontId="19" fillId="16" borderId="401" xfId="0" applyNumberFormat="1" applyFont="1" applyFill="1" applyBorder="1" applyAlignment="1" applyProtection="1">
      <alignment horizontal="center" wrapText="1"/>
    </xf>
    <xf numFmtId="0" fontId="40" fillId="0" borderId="437" xfId="0" applyFont="1" applyFill="1" applyBorder="1" applyAlignment="1" applyProtection="1">
      <alignment vertical="center" wrapText="1"/>
      <protection locked="0"/>
    </xf>
    <xf numFmtId="0" fontId="40" fillId="0" borderId="439" xfId="0" applyFont="1" applyFill="1" applyBorder="1" applyAlignment="1" applyProtection="1">
      <alignment vertical="center" wrapText="1"/>
      <protection locked="0"/>
    </xf>
    <xf numFmtId="0" fontId="40" fillId="0" borderId="441" xfId="0" applyFont="1" applyFill="1" applyBorder="1" applyAlignment="1" applyProtection="1">
      <alignment vertical="center" wrapText="1"/>
      <protection locked="0"/>
    </xf>
    <xf numFmtId="43" fontId="40" fillId="6" borderId="316" xfId="0" applyNumberFormat="1" applyFont="1" applyFill="1" applyBorder="1" applyAlignment="1" applyProtection="1">
      <alignment horizontal="right" vertical="center"/>
    </xf>
    <xf numFmtId="43" fontId="40" fillId="6" borderId="317" xfId="0" applyNumberFormat="1" applyFont="1" applyFill="1" applyBorder="1" applyAlignment="1" applyProtection="1">
      <alignment horizontal="right" vertical="center"/>
    </xf>
    <xf numFmtId="43" fontId="40" fillId="6" borderId="318" xfId="0" applyNumberFormat="1" applyFont="1" applyFill="1" applyBorder="1" applyAlignment="1" applyProtection="1">
      <alignment horizontal="right" vertical="center"/>
    </xf>
    <xf numFmtId="0" fontId="40" fillId="0" borderId="0" xfId="0" applyFont="1" applyFill="1" applyBorder="1" applyProtection="1"/>
    <xf numFmtId="0" fontId="37" fillId="0" borderId="212" xfId="0" applyFont="1" applyFill="1" applyBorder="1" applyAlignment="1" applyProtection="1">
      <alignment horizontal="right" vertical="center"/>
    </xf>
    <xf numFmtId="0" fontId="37" fillId="0" borderId="193" xfId="0" applyFont="1" applyFill="1" applyBorder="1" applyAlignment="1" applyProtection="1">
      <alignment horizontal="left" vertical="center"/>
    </xf>
    <xf numFmtId="0" fontId="40" fillId="0" borderId="0" xfId="0" applyFont="1" applyFill="1" applyBorder="1" applyAlignment="1" applyProtection="1">
      <alignment horizontal="left"/>
    </xf>
    <xf numFmtId="0" fontId="15" fillId="5" borderId="0" xfId="0" applyFont="1" applyFill="1" applyBorder="1" applyAlignment="1" applyProtection="1">
      <alignment vertical="top"/>
    </xf>
    <xf numFmtId="0" fontId="15" fillId="0" borderId="21" xfId="0" applyFont="1" applyFill="1" applyBorder="1" applyProtection="1"/>
    <xf numFmtId="0" fontId="15" fillId="0" borderId="26" xfId="0" applyFont="1" applyFill="1" applyBorder="1" applyProtection="1"/>
    <xf numFmtId="0" fontId="15" fillId="0" borderId="22" xfId="0" applyFont="1" applyFill="1" applyBorder="1" applyProtection="1"/>
    <xf numFmtId="0" fontId="15" fillId="5" borderId="205" xfId="0" applyFont="1" applyFill="1" applyBorder="1" applyAlignment="1" applyProtection="1">
      <alignment horizontal="center" vertical="center"/>
      <protection locked="0"/>
    </xf>
    <xf numFmtId="0" fontId="0" fillId="0" borderId="76" xfId="0" applyFill="1" applyBorder="1" applyProtection="1"/>
    <xf numFmtId="0" fontId="0" fillId="0" borderId="77" xfId="0" applyFill="1" applyBorder="1" applyProtection="1"/>
    <xf numFmtId="0" fontId="0" fillId="0" borderId="4" xfId="0" applyFill="1" applyBorder="1" applyProtection="1"/>
    <xf numFmtId="0" fontId="68" fillId="0" borderId="225" xfId="0" applyFont="1" applyBorder="1" applyAlignment="1">
      <alignment horizontal="center"/>
    </xf>
    <xf numFmtId="0" fontId="69" fillId="0" borderId="4" xfId="0" applyFont="1" applyBorder="1" applyAlignment="1">
      <alignment vertical="center"/>
    </xf>
    <xf numFmtId="42" fontId="15" fillId="0" borderId="401" xfId="0" applyNumberFormat="1" applyFont="1" applyFill="1" applyBorder="1" applyAlignment="1" applyProtection="1">
      <protection locked="0"/>
    </xf>
    <xf numFmtId="42" fontId="15" fillId="0" borderId="380" xfId="0" applyNumberFormat="1" applyFont="1" applyFill="1" applyBorder="1" applyAlignment="1" applyProtection="1">
      <protection locked="0"/>
    </xf>
    <xf numFmtId="42" fontId="15" fillId="0" borderId="431" xfId="0" applyNumberFormat="1" applyFont="1" applyFill="1" applyBorder="1" applyAlignment="1" applyProtection="1">
      <protection locked="0"/>
    </xf>
    <xf numFmtId="42" fontId="15" fillId="0" borderId="429" xfId="0" applyNumberFormat="1" applyFont="1" applyFill="1" applyBorder="1" applyAlignment="1" applyProtection="1">
      <protection locked="0"/>
    </xf>
    <xf numFmtId="42" fontId="15" fillId="6" borderId="55" xfId="0" applyNumberFormat="1" applyFont="1" applyFill="1" applyBorder="1" applyAlignment="1" applyProtection="1"/>
    <xf numFmtId="42" fontId="19" fillId="6" borderId="85" xfId="0" applyNumberFormat="1" applyFont="1" applyFill="1" applyBorder="1" applyAlignment="1" applyProtection="1"/>
    <xf numFmtId="42" fontId="15" fillId="6" borderId="18" xfId="0" applyNumberFormat="1" applyFont="1" applyFill="1" applyBorder="1" applyAlignment="1" applyProtection="1"/>
    <xf numFmtId="42" fontId="15" fillId="6" borderId="85" xfId="0" applyNumberFormat="1" applyFont="1" applyFill="1" applyBorder="1" applyAlignment="1" applyProtection="1"/>
    <xf numFmtId="42" fontId="15" fillId="0" borderId="370" xfId="0" applyNumberFormat="1" applyFont="1" applyFill="1" applyBorder="1" applyAlignment="1" applyProtection="1">
      <alignment horizontal="right" wrapText="1"/>
      <protection locked="0"/>
    </xf>
    <xf numFmtId="42" fontId="15" fillId="0" borderId="317" xfId="0" applyNumberFormat="1" applyFont="1" applyFill="1" applyBorder="1" applyAlignment="1" applyProtection="1">
      <alignment horizontal="right" wrapText="1"/>
      <protection locked="0"/>
    </xf>
    <xf numFmtId="42" fontId="15" fillId="0" borderId="317" xfId="0" applyNumberFormat="1" applyFont="1" applyFill="1" applyBorder="1" applyAlignment="1" applyProtection="1">
      <alignment horizontal="right"/>
      <protection locked="0"/>
    </xf>
    <xf numFmtId="42" fontId="15" fillId="0" borderId="425" xfId="0" applyNumberFormat="1" applyFont="1" applyFill="1" applyBorder="1" applyAlignment="1" applyProtection="1">
      <alignment horizontal="right"/>
      <protection locked="0"/>
    </xf>
    <xf numFmtId="42" fontId="16" fillId="6" borderId="85" xfId="0" applyNumberFormat="1" applyFont="1" applyFill="1" applyBorder="1" applyProtection="1"/>
    <xf numFmtId="42" fontId="15" fillId="0" borderId="372" xfId="0" applyNumberFormat="1" applyFont="1" applyFill="1" applyBorder="1" applyAlignment="1" applyProtection="1">
      <alignment horizontal="right"/>
      <protection locked="0"/>
    </xf>
    <xf numFmtId="42" fontId="15" fillId="0" borderId="370" xfId="0" applyNumberFormat="1" applyFont="1" applyFill="1" applyBorder="1" applyAlignment="1" applyProtection="1">
      <alignment horizontal="right"/>
      <protection locked="0"/>
    </xf>
    <xf numFmtId="42" fontId="15" fillId="0" borderId="336" xfId="0" applyNumberFormat="1" applyFont="1" applyFill="1" applyBorder="1" applyAlignment="1" applyProtection="1">
      <alignment horizontal="right"/>
      <protection locked="0"/>
    </xf>
    <xf numFmtId="42" fontId="15" fillId="0" borderId="316" xfId="0" applyNumberFormat="1" applyFont="1" applyFill="1" applyBorder="1" applyAlignment="1" applyProtection="1">
      <alignment horizontal="right"/>
      <protection locked="0"/>
    </xf>
    <xf numFmtId="42" fontId="15" fillId="0" borderId="318" xfId="0" applyNumberFormat="1" applyFont="1" applyFill="1" applyBorder="1" applyAlignment="1" applyProtection="1">
      <alignment horizontal="right"/>
      <protection locked="0"/>
    </xf>
    <xf numFmtId="42" fontId="15" fillId="0" borderId="428" xfId="0" applyNumberFormat="1" applyFont="1" applyFill="1" applyBorder="1" applyAlignment="1" applyProtection="1">
      <alignment horizontal="right"/>
      <protection locked="0"/>
    </xf>
    <xf numFmtId="42" fontId="15" fillId="0" borderId="371" xfId="0" applyNumberFormat="1" applyFont="1" applyFill="1" applyBorder="1" applyAlignment="1" applyProtection="1">
      <alignment horizontal="right"/>
      <protection locked="0"/>
    </xf>
    <xf numFmtId="42" fontId="16" fillId="6" borderId="24" xfId="0" applyNumberFormat="1" applyFont="1" applyFill="1" applyBorder="1" applyProtection="1"/>
    <xf numFmtId="42" fontId="16" fillId="6" borderId="17" xfId="0" applyNumberFormat="1" applyFont="1" applyFill="1" applyBorder="1" applyProtection="1"/>
    <xf numFmtId="42" fontId="16" fillId="6" borderId="23" xfId="0" applyNumberFormat="1" applyFont="1" applyFill="1" applyBorder="1" applyProtection="1"/>
    <xf numFmtId="42" fontId="15" fillId="0" borderId="376" xfId="0" applyNumberFormat="1" applyFont="1" applyFill="1" applyBorder="1" applyAlignment="1" applyProtection="1">
      <protection locked="0"/>
    </xf>
    <xf numFmtId="42" fontId="15" fillId="0" borderId="377" xfId="0" applyNumberFormat="1" applyFont="1" applyFill="1" applyBorder="1" applyAlignment="1" applyProtection="1">
      <protection locked="0"/>
    </xf>
    <xf numFmtId="42" fontId="15" fillId="0" borderId="378" xfId="0" applyNumberFormat="1" applyFont="1" applyFill="1" applyBorder="1" applyAlignment="1" applyProtection="1">
      <protection locked="0"/>
    </xf>
    <xf numFmtId="42" fontId="15" fillId="0" borderId="325" xfId="0" applyNumberFormat="1" applyFont="1" applyFill="1" applyBorder="1" applyAlignment="1" applyProtection="1">
      <alignment horizontal="right"/>
      <protection locked="0"/>
    </xf>
    <xf numFmtId="42" fontId="16" fillId="6" borderId="147" xfId="0" applyNumberFormat="1" applyFont="1" applyFill="1" applyBorder="1" applyAlignment="1" applyProtection="1">
      <alignment horizontal="right"/>
    </xf>
    <xf numFmtId="0" fontId="73" fillId="0" borderId="41" xfId="0" applyFont="1" applyBorder="1" applyProtection="1"/>
    <xf numFmtId="0" fontId="73" fillId="0" borderId="0" xfId="0" applyFont="1" applyBorder="1" applyProtection="1"/>
    <xf numFmtId="0" fontId="73" fillId="0" borderId="42" xfId="0" applyFont="1" applyBorder="1" applyProtection="1"/>
    <xf numFmtId="0" fontId="74" fillId="0" borderId="0" xfId="0" applyFont="1" applyProtection="1">
      <protection locked="0"/>
    </xf>
    <xf numFmtId="42" fontId="73" fillId="6" borderId="85" xfId="0" applyNumberFormat="1" applyFont="1" applyFill="1" applyBorder="1" applyProtection="1"/>
    <xf numFmtId="42" fontId="53" fillId="6" borderId="225" xfId="0" applyNumberFormat="1" applyFont="1" applyFill="1" applyBorder="1" applyProtection="1"/>
    <xf numFmtId="169" fontId="15" fillId="0" borderId="235" xfId="0" applyNumberFormat="1" applyFont="1" applyFill="1" applyBorder="1" applyAlignment="1" applyProtection="1">
      <protection locked="0"/>
    </xf>
    <xf numFmtId="169" fontId="15" fillId="0" borderId="240" xfId="0" applyNumberFormat="1" applyFont="1" applyFill="1" applyBorder="1" applyAlignment="1" applyProtection="1">
      <protection locked="0"/>
    </xf>
    <xf numFmtId="170" fontId="15" fillId="0" borderId="260" xfId="0" applyNumberFormat="1" applyFont="1" applyFill="1" applyBorder="1" applyAlignment="1" applyProtection="1">
      <protection locked="0"/>
    </xf>
    <xf numFmtId="0" fontId="3" fillId="0" borderId="2" xfId="0" applyFont="1" applyBorder="1" applyAlignment="1" applyProtection="1">
      <alignment vertical="center" wrapText="1"/>
      <protection locked="0"/>
    </xf>
    <xf numFmtId="0" fontId="3" fillId="0" borderId="445" xfId="0" applyFont="1" applyBorder="1" applyAlignment="1" applyProtection="1">
      <alignment vertical="center"/>
      <protection locked="0"/>
    </xf>
    <xf numFmtId="0" fontId="3" fillId="0" borderId="434" xfId="0" applyFont="1" applyBorder="1" applyAlignment="1" applyProtection="1">
      <alignment vertical="center"/>
      <protection locked="0"/>
    </xf>
    <xf numFmtId="0" fontId="0" fillId="0" borderId="0" xfId="0" applyFill="1" applyBorder="1" applyProtection="1"/>
    <xf numFmtId="0" fontId="0" fillId="0" borderId="0" xfId="0" applyFill="1" applyProtection="1"/>
    <xf numFmtId="42" fontId="22" fillId="0" borderId="377" xfId="0" applyNumberFormat="1" applyFont="1" applyFill="1" applyBorder="1" applyAlignment="1" applyProtection="1">
      <alignment vertical="center"/>
      <protection locked="0"/>
    </xf>
    <xf numFmtId="42" fontId="22" fillId="0" borderId="378" xfId="0" applyNumberFormat="1" applyFont="1" applyFill="1" applyBorder="1" applyAlignment="1" applyProtection="1">
      <alignment vertical="center"/>
      <protection locked="0"/>
    </xf>
    <xf numFmtId="42" fontId="22" fillId="0" borderId="214" xfId="0" applyNumberFormat="1" applyFont="1" applyFill="1" applyBorder="1" applyAlignment="1" applyProtection="1">
      <alignment vertical="center"/>
      <protection locked="0"/>
    </xf>
    <xf numFmtId="166" fontId="15" fillId="28" borderId="0" xfId="0" applyNumberFormat="1" applyFont="1" applyFill="1" applyBorder="1" applyAlignment="1" applyProtection="1">
      <alignment horizontal="right" wrapText="1"/>
    </xf>
    <xf numFmtId="166" fontId="16" fillId="0" borderId="57" xfId="0" applyNumberFormat="1" applyFont="1" applyFill="1" applyBorder="1" applyAlignment="1" applyProtection="1">
      <alignment horizontal="right"/>
    </xf>
    <xf numFmtId="166" fontId="16" fillId="0" borderId="458" xfId="0" applyNumberFormat="1" applyFont="1" applyFill="1" applyBorder="1" applyProtection="1"/>
    <xf numFmtId="9" fontId="15" fillId="0" borderId="325" xfId="0" applyNumberFormat="1" applyFont="1" applyFill="1" applyBorder="1" applyAlignment="1" applyProtection="1">
      <alignment horizontal="right" wrapText="1"/>
      <protection locked="0"/>
    </xf>
    <xf numFmtId="0" fontId="23" fillId="0" borderId="0" xfId="0" applyFont="1"/>
    <xf numFmtId="0" fontId="23" fillId="0" borderId="209" xfId="0" applyFont="1" applyBorder="1"/>
    <xf numFmtId="0" fontId="23" fillId="0" borderId="193" xfId="0" applyFont="1" applyBorder="1"/>
    <xf numFmtId="0" fontId="23" fillId="0" borderId="212" xfId="0" applyFont="1" applyBorder="1"/>
    <xf numFmtId="0" fontId="23" fillId="0" borderId="456" xfId="0" applyFont="1" applyBorder="1"/>
    <xf numFmtId="0" fontId="23" fillId="0" borderId="158" xfId="0" applyFont="1" applyBorder="1"/>
    <xf numFmtId="0" fontId="23" fillId="0" borderId="426" xfId="0" applyFont="1" applyBorder="1"/>
    <xf numFmtId="0" fontId="23" fillId="0" borderId="427" xfId="0" applyFont="1" applyBorder="1"/>
    <xf numFmtId="0" fontId="23" fillId="0" borderId="3" xfId="0" applyFont="1" applyBorder="1"/>
    <xf numFmtId="0" fontId="23" fillId="0" borderId="0" xfId="0" applyFont="1" applyBorder="1"/>
    <xf numFmtId="0" fontId="39" fillId="0" borderId="158" xfId="0" applyFont="1" applyBorder="1"/>
    <xf numFmtId="0" fontId="39" fillId="0" borderId="426" xfId="0" applyFont="1" applyBorder="1"/>
    <xf numFmtId="0" fontId="39" fillId="0" borderId="427" xfId="0" applyFont="1" applyBorder="1"/>
    <xf numFmtId="0" fontId="76" fillId="0" borderId="0" xfId="0" applyFont="1" applyBorder="1"/>
    <xf numFmtId="0" fontId="39" fillId="0" borderId="0" xfId="0" applyFont="1"/>
    <xf numFmtId="0" fontId="23" fillId="0" borderId="221" xfId="0" applyFont="1" applyBorder="1"/>
    <xf numFmtId="0" fontId="39" fillId="6" borderId="146" xfId="0" applyFont="1" applyFill="1" applyBorder="1"/>
    <xf numFmtId="0" fontId="15" fillId="16" borderId="17" xfId="0" applyFont="1" applyFill="1" applyBorder="1" applyAlignment="1" applyProtection="1">
      <alignment wrapText="1"/>
    </xf>
    <xf numFmtId="166" fontId="15" fillId="16" borderId="17" xfId="0" applyNumberFormat="1" applyFont="1" applyFill="1" applyBorder="1" applyAlignment="1" applyProtection="1">
      <alignment wrapText="1"/>
    </xf>
    <xf numFmtId="9" fontId="15" fillId="16" borderId="17" xfId="0" applyNumberFormat="1" applyFont="1" applyFill="1" applyBorder="1" applyAlignment="1" applyProtection="1">
      <alignment wrapText="1"/>
    </xf>
    <xf numFmtId="166" fontId="15" fillId="16" borderId="23" xfId="0" applyNumberFormat="1" applyFont="1" applyFill="1" applyBorder="1" applyAlignment="1" applyProtection="1">
      <alignment wrapText="1"/>
    </xf>
    <xf numFmtId="0" fontId="0" fillId="0" borderId="460" xfId="0" applyFont="1" applyFill="1" applyBorder="1" applyProtection="1"/>
    <xf numFmtId="0" fontId="0" fillId="0" borderId="459" xfId="0" applyFont="1" applyFill="1" applyBorder="1" applyProtection="1"/>
    <xf numFmtId="3" fontId="14" fillId="0" borderId="190" xfId="0" applyNumberFormat="1" applyFont="1" applyFill="1" applyBorder="1" applyAlignment="1" applyProtection="1">
      <alignment horizontal="left"/>
    </xf>
    <xf numFmtId="0" fontId="0" fillId="0" borderId="190" xfId="0" applyFont="1" applyFill="1" applyBorder="1" applyProtection="1"/>
    <xf numFmtId="0" fontId="0" fillId="0" borderId="461" xfId="0" applyFont="1" applyFill="1" applyBorder="1" applyProtection="1"/>
    <xf numFmtId="3" fontId="3" fillId="26" borderId="71" xfId="0" applyNumberFormat="1" applyFont="1" applyFill="1" applyBorder="1" applyAlignment="1" applyProtection="1">
      <alignment horizontal="center" vertical="center" wrapText="1"/>
    </xf>
    <xf numFmtId="0" fontId="15" fillId="0" borderId="0" xfId="0" applyFont="1" applyFill="1" applyBorder="1" applyAlignment="1" applyProtection="1"/>
    <xf numFmtId="0" fontId="20" fillId="16" borderId="0" xfId="0" applyFont="1" applyFill="1" applyBorder="1" applyAlignment="1" applyProtection="1"/>
    <xf numFmtId="42" fontId="5" fillId="24" borderId="462" xfId="0" applyNumberFormat="1" applyFont="1" applyFill="1" applyBorder="1" applyAlignment="1" applyProtection="1">
      <alignment vertical="center"/>
    </xf>
    <xf numFmtId="0" fontId="0" fillId="0" borderId="32" xfId="0" applyBorder="1" applyProtection="1"/>
    <xf numFmtId="0" fontId="23" fillId="0" borderId="0" xfId="0" applyFont="1" applyProtection="1"/>
    <xf numFmtId="0" fontId="0" fillId="0" borderId="119" xfId="0" applyBorder="1" applyProtection="1"/>
    <xf numFmtId="0" fontId="39" fillId="16" borderId="207" xfId="0" applyFont="1" applyFill="1" applyBorder="1" applyProtection="1"/>
    <xf numFmtId="0" fontId="0" fillId="0" borderId="34" xfId="0" applyBorder="1" applyProtection="1"/>
    <xf numFmtId="0" fontId="0" fillId="0" borderId="36" xfId="0" applyBorder="1" applyProtection="1"/>
    <xf numFmtId="0" fontId="0" fillId="8" borderId="12" xfId="0" applyFont="1" applyFill="1" applyBorder="1" applyAlignment="1" applyProtection="1"/>
    <xf numFmtId="0" fontId="0" fillId="8" borderId="306" xfId="0" applyFont="1" applyFill="1" applyBorder="1" applyAlignment="1" applyProtection="1"/>
    <xf numFmtId="0" fontId="15" fillId="8" borderId="262" xfId="0" applyFont="1" applyFill="1" applyBorder="1" applyAlignment="1" applyProtection="1"/>
    <xf numFmtId="0" fontId="0" fillId="8" borderId="434" xfId="0" applyFont="1" applyFill="1" applyBorder="1" applyAlignment="1" applyProtection="1"/>
    <xf numFmtId="42" fontId="22" fillId="12" borderId="55" xfId="0" applyNumberFormat="1" applyFont="1" applyFill="1" applyBorder="1" applyAlignment="1" applyProtection="1">
      <alignment vertical="center"/>
    </xf>
    <xf numFmtId="42" fontId="22" fillId="12" borderId="81" xfId="0" applyNumberFormat="1" applyFont="1" applyFill="1" applyBorder="1" applyAlignment="1" applyProtection="1">
      <alignment vertical="center"/>
    </xf>
    <xf numFmtId="42" fontId="22" fillId="12" borderId="49" xfId="0" applyNumberFormat="1" applyFont="1" applyFill="1" applyBorder="1" applyAlignment="1" applyProtection="1">
      <alignment vertical="center"/>
    </xf>
    <xf numFmtId="42" fontId="22" fillId="12" borderId="18" xfId="0" applyNumberFormat="1" applyFont="1" applyFill="1" applyBorder="1" applyAlignment="1" applyProtection="1">
      <alignment vertical="center"/>
    </xf>
    <xf numFmtId="42" fontId="22" fillId="12" borderId="87" xfId="0" applyNumberFormat="1" applyFont="1" applyFill="1" applyBorder="1" applyAlignment="1" applyProtection="1">
      <alignment vertical="center"/>
    </xf>
    <xf numFmtId="42" fontId="22" fillId="12" borderId="139" xfId="0" applyNumberFormat="1" applyFont="1" applyFill="1" applyBorder="1" applyAlignment="1" applyProtection="1">
      <alignment vertical="center"/>
    </xf>
    <xf numFmtId="42" fontId="22" fillId="12" borderId="132" xfId="0" applyNumberFormat="1" applyFont="1" applyFill="1" applyBorder="1" applyAlignment="1" applyProtection="1">
      <alignment vertical="center"/>
    </xf>
    <xf numFmtId="42" fontId="22" fillId="12" borderId="133" xfId="0" applyNumberFormat="1" applyFont="1" applyFill="1" applyBorder="1" applyAlignment="1" applyProtection="1">
      <alignment vertical="center"/>
    </xf>
    <xf numFmtId="0" fontId="53" fillId="6" borderId="251" xfId="0" applyFont="1" applyFill="1" applyBorder="1" applyProtection="1"/>
    <xf numFmtId="0" fontId="0" fillId="0" borderId="41" xfId="0" applyFont="1" applyBorder="1" applyProtection="1"/>
    <xf numFmtId="0" fontId="0" fillId="0" borderId="42" xfId="0" applyFont="1" applyBorder="1" applyProtection="1"/>
    <xf numFmtId="0" fontId="15" fillId="8" borderId="341" xfId="0" applyFont="1" applyFill="1" applyBorder="1" applyAlignment="1" applyProtection="1">
      <alignment vertical="center"/>
    </xf>
    <xf numFmtId="0" fontId="15" fillId="8" borderId="345" xfId="0" applyFont="1" applyFill="1" applyBorder="1" applyAlignment="1" applyProtection="1">
      <alignment vertical="center"/>
    </xf>
    <xf numFmtId="9" fontId="15" fillId="8" borderId="12" xfId="0" applyNumberFormat="1" applyFont="1" applyFill="1" applyBorder="1" applyAlignment="1" applyProtection="1"/>
    <xf numFmtId="1" fontId="15" fillId="8" borderId="249" xfId="0" applyNumberFormat="1" applyFont="1" applyFill="1" applyBorder="1" applyAlignment="1" applyProtection="1"/>
    <xf numFmtId="0" fontId="15" fillId="8" borderId="249" xfId="0" applyFont="1" applyFill="1" applyBorder="1" applyAlignment="1" applyProtection="1"/>
    <xf numFmtId="0" fontId="15" fillId="8" borderId="341" xfId="0" applyFont="1" applyFill="1" applyBorder="1" applyAlignment="1" applyProtection="1"/>
    <xf numFmtId="0" fontId="15" fillId="8" borderId="345" xfId="0" applyFont="1" applyFill="1" applyBorder="1" applyAlignment="1" applyProtection="1"/>
    <xf numFmtId="166" fontId="15" fillId="8" borderId="12" xfId="0" applyNumberFormat="1" applyFont="1" applyFill="1" applyBorder="1" applyAlignment="1" applyProtection="1"/>
    <xf numFmtId="0" fontId="15" fillId="8" borderId="252" xfId="0" applyFont="1" applyFill="1" applyBorder="1" applyAlignment="1" applyProtection="1"/>
    <xf numFmtId="9" fontId="15" fillId="8" borderId="253" xfId="0" applyNumberFormat="1" applyFont="1" applyFill="1" applyBorder="1" applyAlignment="1" applyProtection="1"/>
    <xf numFmtId="0" fontId="15" fillId="8" borderId="254" xfId="0" applyFont="1" applyFill="1" applyBorder="1" applyAlignment="1" applyProtection="1"/>
    <xf numFmtId="0" fontId="15" fillId="8" borderId="263" xfId="0" applyFont="1" applyFill="1" applyBorder="1" applyAlignment="1" applyProtection="1"/>
    <xf numFmtId="0" fontId="15" fillId="8" borderId="100" xfId="0" applyFont="1" applyFill="1" applyBorder="1" applyAlignment="1" applyProtection="1"/>
    <xf numFmtId="0" fontId="0" fillId="0" borderId="32" xfId="0" applyFont="1" applyFill="1" applyBorder="1" applyProtection="1"/>
    <xf numFmtId="0" fontId="0" fillId="0" borderId="33" xfId="0" applyFont="1" applyFill="1" applyBorder="1" applyProtection="1"/>
    <xf numFmtId="0" fontId="0" fillId="0" borderId="30" xfId="0" applyBorder="1" applyProtection="1"/>
    <xf numFmtId="0" fontId="0" fillId="0" borderId="31" xfId="0" applyBorder="1" applyProtection="1"/>
    <xf numFmtId="0" fontId="0" fillId="0" borderId="33" xfId="0" applyBorder="1" applyProtection="1"/>
    <xf numFmtId="0" fontId="0" fillId="0" borderId="33" xfId="0" applyFill="1" applyBorder="1" applyProtection="1"/>
    <xf numFmtId="0" fontId="0" fillId="0" borderId="35" xfId="0" applyBorder="1" applyProtection="1"/>
    <xf numFmtId="42" fontId="7" fillId="8" borderId="68" xfId="0" applyNumberFormat="1" applyFont="1" applyFill="1" applyBorder="1" applyAlignment="1" applyProtection="1"/>
    <xf numFmtId="42" fontId="5" fillId="8" borderId="68" xfId="0" applyNumberFormat="1" applyFont="1" applyFill="1" applyBorder="1" applyAlignment="1" applyProtection="1">
      <alignment wrapText="1"/>
    </xf>
    <xf numFmtId="42" fontId="5" fillId="8" borderId="101" xfId="0" applyNumberFormat="1" applyFont="1" applyFill="1" applyBorder="1" applyAlignment="1" applyProtection="1">
      <alignment wrapText="1"/>
    </xf>
    <xf numFmtId="0" fontId="0" fillId="0" borderId="32" xfId="0" applyFill="1" applyBorder="1" applyProtection="1"/>
    <xf numFmtId="0" fontId="42" fillId="16" borderId="235" xfId="0" applyFont="1" applyFill="1" applyBorder="1" applyAlignment="1" applyProtection="1">
      <alignment horizontal="center" vertical="center" wrapText="1"/>
    </xf>
    <xf numFmtId="6" fontId="19" fillId="16" borderId="274" xfId="0" applyNumberFormat="1" applyFont="1" applyFill="1" applyBorder="1" applyAlignment="1" applyProtection="1"/>
    <xf numFmtId="42" fontId="15" fillId="6" borderId="401" xfId="0" applyNumberFormat="1" applyFont="1" applyFill="1" applyBorder="1" applyAlignment="1" applyProtection="1"/>
    <xf numFmtId="42" fontId="15" fillId="6" borderId="380" xfId="0" applyNumberFormat="1" applyFont="1" applyFill="1" applyBorder="1" applyAlignment="1" applyProtection="1"/>
    <xf numFmtId="42" fontId="15" fillId="6" borderId="431" xfId="0" applyNumberFormat="1" applyFont="1" applyFill="1" applyBorder="1" applyAlignment="1" applyProtection="1"/>
    <xf numFmtId="42" fontId="15" fillId="6" borderId="429" xfId="0" applyNumberFormat="1" applyFont="1" applyFill="1" applyBorder="1" applyAlignment="1" applyProtection="1"/>
    <xf numFmtId="42" fontId="40" fillId="25" borderId="56" xfId="0" applyNumberFormat="1" applyFont="1" applyFill="1" applyBorder="1" applyAlignment="1" applyProtection="1"/>
    <xf numFmtId="0" fontId="0" fillId="0" borderId="96" xfId="0" applyFont="1" applyFill="1" applyBorder="1" applyProtection="1"/>
    <xf numFmtId="0" fontId="0" fillId="0" borderId="97" xfId="0" applyFont="1" applyFill="1" applyBorder="1" applyProtection="1"/>
    <xf numFmtId="42" fontId="40" fillId="25" borderId="86" xfId="0" applyNumberFormat="1" applyFont="1" applyFill="1" applyBorder="1" applyAlignment="1" applyProtection="1"/>
    <xf numFmtId="42" fontId="15" fillId="6" borderId="370" xfId="0" applyNumberFormat="1" applyFont="1" applyFill="1" applyBorder="1" applyAlignment="1" applyProtection="1">
      <alignment horizontal="right" wrapText="1"/>
    </xf>
    <xf numFmtId="42" fontId="15" fillId="6" borderId="336" xfId="0" applyNumberFormat="1" applyFont="1" applyFill="1" applyBorder="1" applyAlignment="1" applyProtection="1">
      <alignment horizontal="right" wrapText="1"/>
    </xf>
    <xf numFmtId="42" fontId="15" fillId="6" borderId="317" xfId="0" applyNumberFormat="1" applyFont="1" applyFill="1" applyBorder="1" applyAlignment="1" applyProtection="1">
      <alignment horizontal="right" wrapText="1"/>
    </xf>
    <xf numFmtId="42" fontId="15" fillId="6" borderId="318" xfId="0" applyNumberFormat="1" applyFont="1" applyFill="1" applyBorder="1" applyAlignment="1" applyProtection="1">
      <alignment horizontal="right" wrapText="1"/>
    </xf>
    <xf numFmtId="42" fontId="15" fillId="6" borderId="425" xfId="0" applyNumberFormat="1" applyFont="1" applyFill="1" applyBorder="1" applyAlignment="1" applyProtection="1">
      <alignment horizontal="right" wrapText="1"/>
    </xf>
    <xf numFmtId="42" fontId="15" fillId="6" borderId="325" xfId="0" applyNumberFormat="1" applyFont="1" applyFill="1" applyBorder="1" applyAlignment="1" applyProtection="1">
      <alignment horizontal="right" wrapText="1"/>
    </xf>
    <xf numFmtId="42" fontId="15" fillId="6" borderId="371" xfId="0" applyNumberFormat="1" applyFont="1" applyFill="1" applyBorder="1" applyAlignment="1" applyProtection="1">
      <alignment horizontal="right" wrapText="1"/>
    </xf>
    <xf numFmtId="0" fontId="15" fillId="28" borderId="456" xfId="0" applyFont="1" applyFill="1" applyBorder="1" applyProtection="1"/>
    <xf numFmtId="0" fontId="15" fillId="28" borderId="0" xfId="0" applyFont="1" applyFill="1" applyBorder="1" applyProtection="1"/>
    <xf numFmtId="0" fontId="15" fillId="28" borderId="0" xfId="0" applyFont="1" applyFill="1" applyBorder="1" applyAlignment="1" applyProtection="1">
      <alignment horizontal="center"/>
    </xf>
    <xf numFmtId="166" fontId="15" fillId="28" borderId="0" xfId="0" applyNumberFormat="1" applyFont="1" applyFill="1" applyBorder="1" applyAlignment="1" applyProtection="1">
      <alignment horizontal="right"/>
    </xf>
    <xf numFmtId="9" fontId="15" fillId="28" borderId="0" xfId="0" applyNumberFormat="1" applyFont="1" applyFill="1" applyBorder="1" applyAlignment="1" applyProtection="1">
      <alignment horizontal="right" wrapText="1"/>
    </xf>
    <xf numFmtId="42" fontId="15" fillId="6" borderId="281" xfId="0" applyNumberFormat="1" applyFont="1" applyFill="1" applyBorder="1" applyAlignment="1" applyProtection="1">
      <alignment horizontal="right" wrapText="1"/>
    </xf>
    <xf numFmtId="42" fontId="15" fillId="6" borderId="430" xfId="0" applyNumberFormat="1" applyFont="1" applyFill="1" applyBorder="1" applyAlignment="1" applyProtection="1">
      <alignment horizontal="right" wrapText="1"/>
    </xf>
    <xf numFmtId="0" fontId="0" fillId="0" borderId="33" xfId="0" applyFont="1" applyBorder="1" applyProtection="1"/>
    <xf numFmtId="0" fontId="0" fillId="0" borderId="165" xfId="0" applyFont="1" applyFill="1" applyBorder="1" applyProtection="1"/>
    <xf numFmtId="0" fontId="0" fillId="0" borderId="59" xfId="0" applyFont="1" applyFill="1" applyBorder="1" applyProtection="1"/>
    <xf numFmtId="0" fontId="0" fillId="0" borderId="66" xfId="0" applyFont="1" applyFill="1" applyBorder="1" applyProtection="1"/>
    <xf numFmtId="5" fontId="40" fillId="8" borderId="180" xfId="0" applyNumberFormat="1" applyFont="1" applyFill="1" applyBorder="1" applyAlignment="1" applyProtection="1">
      <alignment horizontal="right" vertical="center"/>
    </xf>
    <xf numFmtId="5" fontId="40" fillId="8" borderId="181" xfId="0" applyNumberFormat="1" applyFont="1" applyFill="1" applyBorder="1" applyAlignment="1" applyProtection="1">
      <alignment horizontal="right" vertical="center"/>
    </xf>
    <xf numFmtId="0" fontId="0" fillId="0" borderId="67" xfId="0" applyFont="1" applyFill="1" applyBorder="1" applyProtection="1"/>
    <xf numFmtId="0" fontId="0" fillId="0" borderId="417" xfId="0" applyFont="1" applyFill="1" applyBorder="1" applyProtection="1"/>
    <xf numFmtId="0" fontId="0" fillId="0" borderId="75" xfId="0" applyBorder="1" applyProtection="1"/>
    <xf numFmtId="0" fontId="0" fillId="0" borderId="165" xfId="0" applyBorder="1" applyProtection="1"/>
    <xf numFmtId="0" fontId="0" fillId="0" borderId="169" xfId="0" applyBorder="1" applyProtection="1"/>
    <xf numFmtId="0" fontId="15" fillId="0" borderId="463" xfId="0" applyFont="1" applyFill="1" applyBorder="1" applyAlignment="1" applyProtection="1">
      <alignment vertical="top"/>
    </xf>
    <xf numFmtId="0" fontId="0" fillId="0" borderId="31" xfId="0" applyFont="1" applyFill="1" applyBorder="1" applyProtection="1"/>
    <xf numFmtId="0" fontId="15" fillId="0" borderId="19" xfId="0" applyFont="1" applyFill="1" applyBorder="1" applyAlignment="1" applyProtection="1">
      <alignment textRotation="90"/>
    </xf>
    <xf numFmtId="0" fontId="15" fillId="0" borderId="0" xfId="0" applyFont="1" applyFill="1" applyBorder="1" applyAlignment="1" applyProtection="1">
      <alignment textRotation="90"/>
    </xf>
    <xf numFmtId="0" fontId="15" fillId="5" borderId="0" xfId="0" applyFont="1" applyFill="1" applyBorder="1" applyAlignment="1" applyProtection="1">
      <alignment horizontal="center" vertical="center" wrapText="1"/>
    </xf>
    <xf numFmtId="0" fontId="70" fillId="5" borderId="0" xfId="0" applyFont="1" applyFill="1" applyBorder="1" applyAlignment="1" applyProtection="1">
      <alignment horizontal="center" vertical="center"/>
    </xf>
    <xf numFmtId="0" fontId="0" fillId="0" borderId="36" xfId="0" applyFont="1" applyFill="1" applyBorder="1" applyProtection="1"/>
    <xf numFmtId="0" fontId="19" fillId="8" borderId="341" xfId="0" applyFont="1" applyFill="1" applyBorder="1" applyAlignment="1" applyProtection="1">
      <alignment wrapText="1"/>
    </xf>
    <xf numFmtId="0" fontId="19" fillId="8" borderId="342" xfId="0" applyFont="1" applyFill="1" applyBorder="1" applyAlignment="1" applyProtection="1">
      <alignment horizontal="left" wrapText="1"/>
    </xf>
    <xf numFmtId="0" fontId="19" fillId="8" borderId="342" xfId="0" applyFont="1" applyFill="1" applyBorder="1" applyAlignment="1" applyProtection="1">
      <alignment horizontal="center" wrapText="1"/>
    </xf>
    <xf numFmtId="0" fontId="19" fillId="8" borderId="342" xfId="0" applyFont="1" applyFill="1" applyBorder="1" applyAlignment="1" applyProtection="1">
      <alignment wrapText="1"/>
    </xf>
    <xf numFmtId="49" fontId="15" fillId="8" borderId="342" xfId="0" applyNumberFormat="1" applyFont="1" applyFill="1" applyBorder="1" applyAlignment="1" applyProtection="1">
      <alignment horizontal="center" wrapText="1"/>
    </xf>
    <xf numFmtId="49" fontId="15" fillId="8" borderId="345" xfId="0" applyNumberFormat="1" applyFont="1" applyFill="1" applyBorder="1" applyAlignment="1" applyProtection="1">
      <alignment horizontal="center" wrapText="1"/>
    </xf>
    <xf numFmtId="0" fontId="19" fillId="8" borderId="341" xfId="0" applyFont="1" applyFill="1" applyBorder="1" applyAlignment="1" applyProtection="1">
      <alignment horizontal="left"/>
    </xf>
    <xf numFmtId="49" fontId="15" fillId="8" borderId="342" xfId="0" applyNumberFormat="1" applyFont="1" applyFill="1" applyBorder="1" applyAlignment="1" applyProtection="1">
      <alignment horizontal="left" wrapText="1"/>
    </xf>
    <xf numFmtId="0" fontId="15" fillId="8" borderId="286" xfId="0" applyFont="1" applyFill="1" applyBorder="1" applyAlignment="1" applyProtection="1">
      <alignment horizontal="center" wrapText="1"/>
    </xf>
    <xf numFmtId="0" fontId="15" fillId="8" borderId="420" xfId="0" applyFont="1" applyFill="1" applyBorder="1" applyAlignment="1" applyProtection="1">
      <alignment horizontal="center" wrapText="1"/>
    </xf>
    <xf numFmtId="0" fontId="0" fillId="8" borderId="353" xfId="0" applyFont="1" applyFill="1" applyBorder="1" applyProtection="1"/>
    <xf numFmtId="0" fontId="15" fillId="8" borderId="353" xfId="0" applyFont="1" applyFill="1" applyBorder="1" applyAlignment="1" applyProtection="1">
      <alignment horizontal="center" wrapText="1"/>
    </xf>
    <xf numFmtId="0" fontId="15" fillId="8" borderId="353" xfId="0" applyFont="1" applyFill="1" applyBorder="1" applyAlignment="1" applyProtection="1">
      <alignment wrapText="1"/>
    </xf>
    <xf numFmtId="49" fontId="15" fillId="8" borderId="353" xfId="0" applyNumberFormat="1" applyFont="1" applyFill="1" applyBorder="1" applyAlignment="1" applyProtection="1">
      <alignment horizontal="center" wrapText="1"/>
    </xf>
    <xf numFmtId="49" fontId="15" fillId="8" borderId="348" xfId="0" applyNumberFormat="1" applyFont="1" applyFill="1" applyBorder="1" applyAlignment="1" applyProtection="1">
      <alignment horizontal="center" wrapText="1"/>
    </xf>
    <xf numFmtId="0" fontId="15" fillId="8" borderId="286" xfId="0" applyFont="1" applyFill="1" applyBorder="1" applyAlignment="1" applyProtection="1"/>
    <xf numFmtId="0" fontId="15" fillId="8" borderId="287" xfId="0" applyFont="1" applyFill="1" applyBorder="1" applyAlignment="1" applyProtection="1">
      <alignment horizontal="center" wrapText="1"/>
    </xf>
    <xf numFmtId="0" fontId="0" fillId="0" borderId="0" xfId="0" applyAlignment="1" applyProtection="1">
      <alignment wrapText="1"/>
      <protection locked="0"/>
    </xf>
    <xf numFmtId="0" fontId="0" fillId="0" borderId="0" xfId="0" applyAlignment="1" applyProtection="1">
      <protection locked="0"/>
    </xf>
    <xf numFmtId="0" fontId="71" fillId="0" borderId="0" xfId="0" applyFont="1" applyProtection="1">
      <protection locked="0"/>
    </xf>
    <xf numFmtId="0" fontId="0" fillId="0" borderId="0" xfId="0" applyAlignment="1" applyProtection="1">
      <alignment vertical="top"/>
      <protection locked="0"/>
    </xf>
    <xf numFmtId="0" fontId="23" fillId="0" borderId="447" xfId="0" applyFont="1" applyBorder="1" applyAlignment="1" applyProtection="1">
      <alignment horizontal="center" vertical="top" wrapText="1"/>
      <protection locked="0"/>
    </xf>
    <xf numFmtId="0" fontId="0" fillId="0" borderId="0" xfId="0" applyBorder="1" applyAlignment="1" applyProtection="1">
      <alignment vertical="top"/>
      <protection locked="0"/>
    </xf>
    <xf numFmtId="0" fontId="23" fillId="0" borderId="448" xfId="0" applyFont="1" applyBorder="1" applyAlignment="1" applyProtection="1">
      <alignment horizontal="center" vertical="top" wrapText="1"/>
      <protection locked="0"/>
    </xf>
    <xf numFmtId="0" fontId="23" fillId="0" borderId="449" xfId="0" applyFont="1" applyBorder="1" applyAlignment="1" applyProtection="1">
      <alignment horizontal="center" vertical="top" wrapText="1"/>
      <protection locked="0"/>
    </xf>
    <xf numFmtId="0" fontId="23" fillId="0" borderId="446" xfId="0" applyFont="1" applyBorder="1" applyAlignment="1" applyProtection="1">
      <alignment horizontal="center" vertical="top" wrapText="1"/>
      <protection locked="0"/>
    </xf>
    <xf numFmtId="0" fontId="0" fillId="0" borderId="29" xfId="0" applyBorder="1" applyProtection="1"/>
    <xf numFmtId="0" fontId="0" fillId="0" borderId="30" xfId="0" applyBorder="1" applyAlignment="1" applyProtection="1">
      <alignment wrapText="1"/>
    </xf>
    <xf numFmtId="0" fontId="0" fillId="0" borderId="30" xfId="0" applyBorder="1" applyAlignment="1" applyProtection="1"/>
    <xf numFmtId="0" fontId="0" fillId="0" borderId="0" xfId="0" applyBorder="1" applyAlignment="1" applyProtection="1"/>
    <xf numFmtId="0" fontId="0" fillId="0" borderId="0" xfId="0" applyBorder="1" applyAlignment="1" applyProtection="1">
      <alignment horizontal="center" wrapText="1"/>
    </xf>
    <xf numFmtId="0" fontId="0" fillId="0" borderId="32" xfId="0" applyBorder="1" applyAlignment="1" applyProtection="1">
      <alignment vertical="top"/>
    </xf>
    <xf numFmtId="0" fontId="72" fillId="0" borderId="193" xfId="0" applyFont="1" applyBorder="1" applyAlignment="1" applyProtection="1">
      <alignment horizontal="center" vertical="top"/>
    </xf>
    <xf numFmtId="0" fontId="23" fillId="0" borderId="451" xfId="0" applyFont="1" applyBorder="1" applyAlignment="1" applyProtection="1">
      <alignment horizontal="center" vertical="top" wrapText="1"/>
    </xf>
    <xf numFmtId="0" fontId="0" fillId="0" borderId="33" xfId="0" applyBorder="1" applyAlignment="1" applyProtection="1">
      <alignment vertical="top"/>
    </xf>
    <xf numFmtId="0" fontId="72" fillId="0" borderId="0" xfId="0" applyFont="1" applyBorder="1" applyAlignment="1" applyProtection="1">
      <alignment horizontal="center" vertical="top"/>
    </xf>
    <xf numFmtId="0" fontId="23" fillId="0" borderId="452" xfId="0" applyFont="1" applyBorder="1" applyAlignment="1" applyProtection="1">
      <alignment horizontal="center" vertical="top" wrapText="1"/>
    </xf>
    <xf numFmtId="0" fontId="72" fillId="0" borderId="75" xfId="0" applyFont="1" applyBorder="1" applyAlignment="1" applyProtection="1">
      <alignment horizontal="center" vertical="top"/>
    </xf>
    <xf numFmtId="0" fontId="23" fillId="0" borderId="453" xfId="0" applyFont="1" applyBorder="1" applyAlignment="1" applyProtection="1">
      <alignment horizontal="center" vertical="top" wrapText="1"/>
    </xf>
    <xf numFmtId="0" fontId="23" fillId="0" borderId="0" xfId="0" applyFont="1" applyBorder="1" applyAlignment="1" applyProtection="1">
      <alignment horizontal="center" vertical="top" wrapText="1"/>
    </xf>
    <xf numFmtId="0" fontId="0" fillId="0" borderId="0" xfId="0" applyBorder="1" applyAlignment="1" applyProtection="1">
      <alignment horizontal="center" vertical="top"/>
    </xf>
    <xf numFmtId="0" fontId="72" fillId="0" borderId="426" xfId="0" applyFont="1" applyBorder="1" applyAlignment="1" applyProtection="1">
      <alignment horizontal="center" vertical="top"/>
    </xf>
    <xf numFmtId="0" fontId="23" fillId="0" borderId="450" xfId="0" applyFont="1" applyBorder="1" applyAlignment="1" applyProtection="1">
      <alignment horizontal="center" vertical="top" wrapText="1"/>
    </xf>
    <xf numFmtId="0" fontId="23" fillId="0" borderId="454" xfId="0" applyFont="1" applyBorder="1" applyAlignment="1" applyProtection="1">
      <alignment horizontal="center" vertical="top" wrapText="1"/>
    </xf>
    <xf numFmtId="0" fontId="72" fillId="0" borderId="0" xfId="0" applyFont="1" applyBorder="1" applyAlignment="1" applyProtection="1">
      <alignment vertical="top" wrapText="1"/>
    </xf>
    <xf numFmtId="0" fontId="72" fillId="0" borderId="75" xfId="0" applyFont="1" applyBorder="1" applyAlignment="1" applyProtection="1">
      <alignment vertical="top" wrapText="1"/>
    </xf>
    <xf numFmtId="0" fontId="0" fillId="0" borderId="35" xfId="0" applyBorder="1" applyAlignment="1" applyProtection="1">
      <alignment wrapText="1"/>
    </xf>
    <xf numFmtId="0" fontId="0" fillId="0" borderId="35" xfId="0" applyBorder="1" applyAlignment="1" applyProtection="1"/>
    <xf numFmtId="0" fontId="3" fillId="0" borderId="276" xfId="0" applyNumberFormat="1" applyFont="1" applyFill="1" applyBorder="1" applyAlignment="1" applyProtection="1">
      <alignment horizontal="center"/>
      <protection locked="0"/>
    </xf>
    <xf numFmtId="0" fontId="15" fillId="0" borderId="240" xfId="0" applyFont="1" applyFill="1" applyBorder="1" applyAlignment="1" applyProtection="1">
      <alignment wrapText="1"/>
      <protection locked="0"/>
    </xf>
    <xf numFmtId="0" fontId="15" fillId="0" borderId="341" xfId="0" applyFont="1" applyFill="1" applyBorder="1" applyAlignment="1" applyProtection="1">
      <alignment wrapText="1"/>
      <protection locked="0"/>
    </xf>
    <xf numFmtId="0" fontId="15" fillId="0" borderId="240" xfId="0" applyFont="1" applyBorder="1" applyAlignment="1" applyProtection="1">
      <alignment wrapText="1"/>
      <protection locked="0"/>
    </xf>
    <xf numFmtId="0" fontId="15" fillId="0" borderId="235" xfId="0" applyFont="1" applyBorder="1" applyAlignment="1" applyProtection="1">
      <alignment wrapText="1"/>
      <protection locked="0"/>
    </xf>
    <xf numFmtId="44" fontId="42" fillId="6" borderId="146" xfId="0" applyNumberFormat="1" applyFont="1" applyFill="1" applyBorder="1" applyAlignment="1" applyProtection="1">
      <alignment vertical="center"/>
    </xf>
    <xf numFmtId="5" fontId="32" fillId="0" borderId="0" xfId="0" applyNumberFormat="1" applyFont="1" applyFill="1" applyBorder="1" applyAlignment="1" applyProtection="1">
      <alignment horizontal="left" vertical="center"/>
    </xf>
    <xf numFmtId="0" fontId="32" fillId="0" borderId="0" xfId="0" applyFont="1" applyBorder="1" applyAlignment="1" applyProtection="1">
      <alignment horizontal="left" vertical="center"/>
    </xf>
    <xf numFmtId="0" fontId="32" fillId="0" borderId="0" xfId="0" applyFont="1" applyFill="1" applyBorder="1" applyAlignment="1" applyProtection="1">
      <alignment horizontal="left" vertical="center"/>
    </xf>
    <xf numFmtId="0" fontId="32" fillId="0" borderId="0" xfId="0" applyFont="1" applyFill="1" applyBorder="1" applyAlignment="1" applyProtection="1">
      <alignment vertical="center"/>
    </xf>
    <xf numFmtId="166" fontId="15" fillId="0" borderId="256" xfId="0" applyNumberFormat="1" applyFont="1" applyFill="1" applyBorder="1" applyAlignment="1" applyProtection="1">
      <alignment wrapText="1"/>
      <protection locked="0"/>
    </xf>
    <xf numFmtId="166" fontId="15" fillId="0" borderId="258" xfId="0" applyNumberFormat="1" applyFont="1" applyFill="1" applyBorder="1" applyAlignment="1" applyProtection="1">
      <alignment wrapText="1"/>
      <protection locked="0"/>
    </xf>
    <xf numFmtId="166" fontId="15" fillId="8" borderId="220" xfId="0" applyNumberFormat="1" applyFont="1" applyFill="1" applyBorder="1" applyAlignment="1" applyProtection="1">
      <alignment wrapText="1"/>
    </xf>
    <xf numFmtId="0" fontId="0" fillId="0" borderId="444" xfId="0" applyBorder="1" applyAlignment="1" applyProtection="1">
      <alignment vertical="top"/>
    </xf>
    <xf numFmtId="166" fontId="15" fillId="0" borderId="466" xfId="0" applyNumberFormat="1" applyFont="1" applyFill="1" applyBorder="1" applyAlignment="1" applyProtection="1">
      <alignment wrapText="1"/>
      <protection locked="0"/>
    </xf>
    <xf numFmtId="166" fontId="15" fillId="8" borderId="462" xfId="0" applyNumberFormat="1" applyFont="1" applyFill="1" applyBorder="1" applyAlignment="1" applyProtection="1">
      <alignment wrapText="1"/>
    </xf>
    <xf numFmtId="166" fontId="15" fillId="0" borderId="238" xfId="0" applyNumberFormat="1" applyFont="1" applyFill="1" applyBorder="1" applyAlignment="1" applyProtection="1">
      <alignment wrapText="1"/>
      <protection locked="0"/>
    </xf>
    <xf numFmtId="166" fontId="15" fillId="0" borderId="243" xfId="0" applyNumberFormat="1" applyFont="1" applyFill="1" applyBorder="1" applyAlignment="1" applyProtection="1">
      <alignment wrapText="1"/>
      <protection locked="0"/>
    </xf>
    <xf numFmtId="0" fontId="15" fillId="0" borderId="467" xfId="0" applyFont="1" applyFill="1" applyBorder="1" applyAlignment="1" applyProtection="1">
      <protection locked="0"/>
    </xf>
    <xf numFmtId="0" fontId="15" fillId="0" borderId="468" xfId="0" applyFont="1" applyFill="1" applyBorder="1" applyAlignment="1" applyProtection="1">
      <protection locked="0"/>
    </xf>
    <xf numFmtId="0" fontId="15" fillId="8" borderId="469" xfId="0" applyFont="1" applyFill="1" applyBorder="1" applyAlignment="1" applyProtection="1"/>
    <xf numFmtId="0" fontId="15" fillId="0" borderId="325" xfId="0" applyFont="1" applyFill="1" applyBorder="1" applyAlignment="1" applyProtection="1">
      <alignment horizontal="center"/>
      <protection locked="0"/>
    </xf>
    <xf numFmtId="42" fontId="15" fillId="0" borderId="236" xfId="0" applyNumberFormat="1" applyFont="1" applyFill="1" applyBorder="1" applyAlignment="1" applyProtection="1">
      <alignment horizontal="right"/>
      <protection locked="0"/>
    </xf>
    <xf numFmtId="42" fontId="15" fillId="0" borderId="241" xfId="0" applyNumberFormat="1" applyFont="1" applyFill="1" applyBorder="1" applyAlignment="1" applyProtection="1">
      <alignment horizontal="right"/>
      <protection locked="0"/>
    </xf>
    <xf numFmtId="42" fontId="15" fillId="0" borderId="246" xfId="0" applyNumberFormat="1" applyFont="1" applyFill="1" applyBorder="1" applyAlignment="1" applyProtection="1">
      <alignment horizontal="right"/>
      <protection locked="0"/>
    </xf>
    <xf numFmtId="42" fontId="15" fillId="0" borderId="404" xfId="0" applyNumberFormat="1" applyFont="1" applyFill="1" applyBorder="1" applyAlignment="1" applyProtection="1">
      <alignment horizontal="right"/>
      <protection locked="0"/>
    </xf>
    <xf numFmtId="0" fontId="40" fillId="0" borderId="395" xfId="0" applyFont="1" applyFill="1" applyBorder="1" applyAlignment="1" applyProtection="1">
      <alignment vertical="center" wrapText="1"/>
      <protection locked="0"/>
    </xf>
    <xf numFmtId="42" fontId="16" fillId="6" borderId="147" xfId="0" applyNumberFormat="1" applyFont="1" applyFill="1" applyBorder="1" applyProtection="1"/>
    <xf numFmtId="42" fontId="16" fillId="6" borderId="228" xfId="0" applyNumberFormat="1" applyFont="1" applyFill="1" applyBorder="1" applyProtection="1"/>
    <xf numFmtId="42" fontId="16" fillId="6" borderId="229" xfId="0" applyNumberFormat="1" applyFont="1" applyFill="1" applyBorder="1" applyProtection="1"/>
    <xf numFmtId="0" fontId="15" fillId="0" borderId="274" xfId="0" applyNumberFormat="1" applyFont="1" applyFill="1" applyBorder="1" applyAlignment="1" applyProtection="1">
      <protection locked="0"/>
    </xf>
    <xf numFmtId="0" fontId="15" fillId="0" borderId="277" xfId="0" applyNumberFormat="1" applyFont="1" applyFill="1" applyBorder="1" applyAlignment="1" applyProtection="1">
      <protection locked="0"/>
    </xf>
    <xf numFmtId="0" fontId="15" fillId="0" borderId="438" xfId="0" applyNumberFormat="1" applyFont="1" applyFill="1" applyBorder="1" applyAlignment="1" applyProtection="1">
      <protection locked="0"/>
    </xf>
    <xf numFmtId="0" fontId="15" fillId="0" borderId="440" xfId="0" applyNumberFormat="1" applyFont="1" applyFill="1" applyBorder="1" applyAlignment="1" applyProtection="1">
      <protection locked="0"/>
    </xf>
    <xf numFmtId="0" fontId="15" fillId="0" borderId="442" xfId="0" applyNumberFormat="1" applyFont="1" applyFill="1" applyBorder="1" applyAlignment="1" applyProtection="1">
      <protection locked="0"/>
    </xf>
    <xf numFmtId="0" fontId="15" fillId="0" borderId="473" xfId="0" applyNumberFormat="1" applyFont="1" applyFill="1" applyBorder="1" applyAlignment="1" applyProtection="1">
      <protection locked="0"/>
    </xf>
    <xf numFmtId="0" fontId="15" fillId="0" borderId="430" xfId="0" applyNumberFormat="1" applyFont="1" applyFill="1" applyBorder="1" applyAlignment="1" applyProtection="1">
      <protection locked="0"/>
    </xf>
    <xf numFmtId="0" fontId="42" fillId="0" borderId="65" xfId="0" applyFont="1" applyFill="1" applyBorder="1" applyAlignment="1" applyProtection="1">
      <alignment vertical="center"/>
    </xf>
    <xf numFmtId="0" fontId="0" fillId="0" borderId="0" xfId="0" applyFill="1" applyBorder="1" applyProtection="1">
      <protection locked="0"/>
    </xf>
    <xf numFmtId="0" fontId="0" fillId="0" borderId="0" xfId="0" applyFill="1" applyBorder="1"/>
    <xf numFmtId="0" fontId="19" fillId="3" borderId="210" xfId="0" applyFont="1" applyFill="1" applyBorder="1" applyAlignment="1" applyProtection="1">
      <alignment wrapText="1"/>
    </xf>
    <xf numFmtId="0" fontId="15" fillId="8" borderId="240" xfId="0" applyFont="1" applyFill="1" applyBorder="1" applyAlignment="1" applyProtection="1"/>
    <xf numFmtId="44" fontId="3" fillId="8" borderId="318" xfId="0" applyNumberFormat="1" applyFont="1" applyFill="1" applyBorder="1" applyAlignment="1" applyProtection="1"/>
    <xf numFmtId="0" fontId="15" fillId="3" borderId="395" xfId="0" applyFont="1" applyFill="1" applyBorder="1" applyAlignment="1" applyProtection="1">
      <protection locked="0"/>
    </xf>
    <xf numFmtId="0" fontId="15" fillId="3" borderId="240" xfId="0" applyFont="1" applyFill="1" applyBorder="1" applyAlignment="1" applyProtection="1">
      <protection locked="0"/>
    </xf>
    <xf numFmtId="0" fontId="5" fillId="16" borderId="158" xfId="0" applyFont="1" applyFill="1" applyBorder="1" applyAlignment="1" applyProtection="1">
      <alignment horizontal="center" vertical="center" wrapText="1"/>
    </xf>
    <xf numFmtId="0" fontId="5" fillId="16" borderId="426" xfId="0" applyFont="1" applyFill="1" applyBorder="1" applyAlignment="1" applyProtection="1">
      <alignment horizontal="center" vertical="center" wrapText="1"/>
    </xf>
    <xf numFmtId="0" fontId="5" fillId="16" borderId="427" xfId="0" applyFont="1" applyFill="1" applyBorder="1" applyAlignment="1" applyProtection="1">
      <alignment horizontal="center" vertical="center"/>
    </xf>
    <xf numFmtId="7" fontId="3" fillId="4" borderId="0" xfId="0" applyNumberFormat="1" applyFont="1" applyFill="1" applyBorder="1" applyAlignment="1" applyProtection="1">
      <alignment horizontal="center"/>
    </xf>
    <xf numFmtId="7" fontId="3" fillId="4" borderId="456" xfId="0" applyNumberFormat="1" applyFont="1" applyFill="1" applyBorder="1" applyAlignment="1" applyProtection="1">
      <alignment horizontal="center"/>
    </xf>
    <xf numFmtId="7" fontId="3" fillId="4" borderId="3" xfId="0" applyNumberFormat="1" applyFont="1" applyFill="1" applyBorder="1" applyAlignment="1" applyProtection="1">
      <alignment horizontal="center"/>
    </xf>
    <xf numFmtId="44" fontId="3" fillId="3" borderId="248" xfId="0" applyNumberFormat="1" applyFont="1" applyFill="1" applyBorder="1" applyAlignment="1" applyProtection="1">
      <protection locked="0"/>
    </xf>
    <xf numFmtId="7" fontId="3" fillId="4" borderId="479" xfId="0" applyNumberFormat="1" applyFont="1" applyFill="1" applyBorder="1" applyAlignment="1" applyProtection="1">
      <alignment horizontal="center"/>
    </xf>
    <xf numFmtId="44" fontId="3" fillId="3" borderId="410" xfId="0" applyNumberFormat="1" applyFont="1" applyFill="1" applyBorder="1" applyAlignment="1" applyProtection="1">
      <protection locked="0"/>
    </xf>
    <xf numFmtId="166" fontId="40" fillId="16" borderId="228" xfId="0" applyNumberFormat="1" applyFont="1" applyFill="1" applyBorder="1" applyAlignment="1" applyProtection="1">
      <alignment wrapText="1"/>
    </xf>
    <xf numFmtId="0" fontId="0" fillId="0" borderId="30" xfId="0" applyFill="1" applyBorder="1" applyProtection="1">
      <protection locked="0"/>
    </xf>
    <xf numFmtId="14" fontId="3" fillId="0" borderId="273" xfId="0" applyNumberFormat="1" applyFont="1" applyBorder="1" applyAlignment="1" applyProtection="1">
      <alignment vertical="center"/>
      <protection locked="0"/>
    </xf>
    <xf numFmtId="14" fontId="3" fillId="25" borderId="80" xfId="0" applyNumberFormat="1" applyFont="1" applyFill="1" applyBorder="1" applyAlignment="1" applyProtection="1">
      <alignment vertical="center"/>
      <protection locked="0"/>
    </xf>
    <xf numFmtId="9" fontId="53" fillId="0" borderId="405" xfId="0" applyNumberFormat="1" applyFont="1" applyFill="1" applyBorder="1" applyProtection="1">
      <protection locked="0"/>
    </xf>
    <xf numFmtId="9" fontId="53" fillId="0" borderId="409" xfId="0" applyNumberFormat="1" applyFont="1" applyFill="1" applyBorder="1" applyProtection="1">
      <protection locked="0"/>
    </xf>
    <xf numFmtId="5" fontId="42" fillId="0" borderId="0" xfId="0" applyNumberFormat="1" applyFont="1" applyFill="1" applyBorder="1" applyAlignment="1" applyProtection="1">
      <alignment vertical="center"/>
    </xf>
    <xf numFmtId="6" fontId="42" fillId="0" borderId="0" xfId="0" applyNumberFormat="1" applyFont="1" applyFill="1" applyBorder="1" applyAlignment="1" applyProtection="1">
      <alignment vertical="center"/>
    </xf>
    <xf numFmtId="0" fontId="15" fillId="0" borderId="0" xfId="0" applyFont="1" applyFill="1" applyBorder="1" applyAlignment="1" applyProtection="1"/>
    <xf numFmtId="0" fontId="20" fillId="16" borderId="0" xfId="0" applyFont="1" applyFill="1" applyBorder="1" applyAlignment="1" applyProtection="1"/>
    <xf numFmtId="0" fontId="0" fillId="0" borderId="0" xfId="0" applyProtection="1"/>
    <xf numFmtId="0" fontId="14" fillId="6" borderId="309" xfId="0" applyFont="1" applyFill="1" applyBorder="1" applyAlignment="1" applyProtection="1">
      <alignment horizontal="center"/>
    </xf>
    <xf numFmtId="0" fontId="14" fillId="6" borderId="379" xfId="0" applyFont="1" applyFill="1" applyBorder="1" applyAlignment="1" applyProtection="1">
      <alignment horizontal="center"/>
    </xf>
    <xf numFmtId="0" fontId="0" fillId="6" borderId="379" xfId="0" applyFont="1" applyFill="1" applyBorder="1" applyAlignment="1" applyProtection="1">
      <alignment horizontal="center"/>
    </xf>
    <xf numFmtId="0" fontId="0" fillId="6" borderId="432" xfId="0" applyFont="1" applyFill="1" applyBorder="1" applyAlignment="1" applyProtection="1">
      <alignment horizontal="center"/>
    </xf>
    <xf numFmtId="44" fontId="3" fillId="8" borderId="240" xfId="0" applyNumberFormat="1" applyFont="1" applyFill="1" applyBorder="1" applyAlignment="1" applyProtection="1"/>
    <xf numFmtId="0" fontId="3" fillId="8" borderId="241" xfId="0" applyFont="1" applyFill="1" applyBorder="1" applyAlignment="1" applyProtection="1"/>
    <xf numFmtId="0" fontId="0" fillId="0" borderId="455" xfId="0" applyBorder="1" applyProtection="1"/>
    <xf numFmtId="0" fontId="15" fillId="0" borderId="75" xfId="0" applyFont="1" applyBorder="1" applyProtection="1"/>
    <xf numFmtId="0" fontId="15" fillId="0" borderId="33" xfId="0" applyFont="1" applyBorder="1" applyProtection="1"/>
    <xf numFmtId="0" fontId="2" fillId="16" borderId="9" xfId="0" applyFont="1" applyFill="1" applyBorder="1" applyAlignment="1" applyProtection="1">
      <alignment horizontal="center" wrapText="1"/>
    </xf>
    <xf numFmtId="0" fontId="16" fillId="16" borderId="112" xfId="0" applyFont="1" applyFill="1" applyBorder="1" applyProtection="1"/>
    <xf numFmtId="0" fontId="16" fillId="16" borderId="88" xfId="0" applyFont="1" applyFill="1" applyBorder="1" applyProtection="1"/>
    <xf numFmtId="0" fontId="2" fillId="16" borderId="88" xfId="0" applyFont="1" applyFill="1" applyBorder="1" applyProtection="1"/>
    <xf numFmtId="0" fontId="2" fillId="16" borderId="132" xfId="0" applyFont="1" applyFill="1" applyBorder="1" applyProtection="1"/>
    <xf numFmtId="0" fontId="15" fillId="0" borderId="42" xfId="0" applyFont="1" applyBorder="1" applyProtection="1"/>
    <xf numFmtId="9" fontId="39" fillId="16" borderId="235" xfId="0" applyNumberFormat="1" applyFont="1" applyFill="1" applyBorder="1" applyAlignment="1" applyProtection="1">
      <alignment horizontal="center" vertical="center" wrapText="1"/>
    </xf>
    <xf numFmtId="41" fontId="14" fillId="6" borderId="272" xfId="0" applyNumberFormat="1" applyFont="1" applyFill="1" applyBorder="1" applyAlignment="1" applyProtection="1">
      <alignment horizontal="center"/>
    </xf>
    <xf numFmtId="41" fontId="14" fillId="6" borderId="273" xfId="0" applyNumberFormat="1" applyFont="1" applyFill="1" applyBorder="1" applyAlignment="1" applyProtection="1">
      <alignment horizontal="center"/>
    </xf>
    <xf numFmtId="41" fontId="14" fillId="6" borderId="294" xfId="0" applyNumberFormat="1" applyFont="1" applyFill="1" applyBorder="1" applyAlignment="1" applyProtection="1">
      <alignment horizontal="center"/>
    </xf>
    <xf numFmtId="9" fontId="39" fillId="16" borderId="240" xfId="0" applyNumberFormat="1" applyFont="1" applyFill="1" applyBorder="1" applyAlignment="1" applyProtection="1">
      <alignment horizontal="center" vertical="center" wrapText="1"/>
    </xf>
    <xf numFmtId="41" fontId="14" fillId="6" borderId="275" xfId="0" applyNumberFormat="1" applyFont="1" applyFill="1" applyBorder="1" applyAlignment="1" applyProtection="1">
      <alignment horizontal="center"/>
    </xf>
    <xf numFmtId="41" fontId="14" fillId="6" borderId="276" xfId="0" applyNumberFormat="1" applyFont="1" applyFill="1" applyBorder="1" applyAlignment="1" applyProtection="1">
      <alignment horizontal="center"/>
    </xf>
    <xf numFmtId="41" fontId="14" fillId="6" borderId="295" xfId="0" applyNumberFormat="1" applyFont="1" applyFill="1" applyBorder="1" applyAlignment="1" applyProtection="1">
      <alignment horizontal="center"/>
    </xf>
    <xf numFmtId="0" fontId="15" fillId="9" borderId="277" xfId="0" applyFont="1" applyFill="1" applyBorder="1" applyAlignment="1" applyProtection="1">
      <alignment horizontal="center"/>
    </xf>
    <xf numFmtId="9" fontId="39" fillId="16" borderId="64" xfId="0" applyNumberFormat="1" applyFont="1" applyFill="1" applyBorder="1" applyAlignment="1" applyProtection="1">
      <alignment horizontal="center" vertical="center" wrapText="1"/>
    </xf>
    <xf numFmtId="41" fontId="14" fillId="6" borderId="296" xfId="0" applyNumberFormat="1" applyFont="1" applyFill="1" applyBorder="1" applyAlignment="1" applyProtection="1">
      <alignment horizontal="center"/>
    </xf>
    <xf numFmtId="41" fontId="14" fillId="6" borderId="103" xfId="0" applyNumberFormat="1" applyFont="1" applyFill="1" applyBorder="1" applyAlignment="1" applyProtection="1">
      <alignment horizontal="center"/>
    </xf>
    <xf numFmtId="41" fontId="14" fillId="6" borderId="297" xfId="0" applyNumberFormat="1" applyFont="1" applyFill="1" applyBorder="1" applyAlignment="1" applyProtection="1">
      <alignment horizontal="center"/>
    </xf>
    <xf numFmtId="0" fontId="15" fillId="9" borderId="121" xfId="0" applyFont="1" applyFill="1" applyBorder="1" applyAlignment="1" applyProtection="1">
      <alignment horizontal="center"/>
    </xf>
    <xf numFmtId="9" fontId="39" fillId="16" borderId="109" xfId="0" applyNumberFormat="1" applyFont="1" applyFill="1" applyBorder="1" applyAlignment="1" applyProtection="1">
      <alignment horizontal="center" vertical="center" wrapText="1"/>
    </xf>
    <xf numFmtId="0" fontId="15" fillId="9" borderId="225" xfId="0" applyFont="1" applyFill="1" applyBorder="1" applyAlignment="1" applyProtection="1">
      <alignment horizontal="center"/>
    </xf>
    <xf numFmtId="0" fontId="0" fillId="9" borderId="225" xfId="0" applyFont="1" applyFill="1" applyBorder="1" applyAlignment="1" applyProtection="1">
      <alignment horizontal="center"/>
    </xf>
    <xf numFmtId="0" fontId="19" fillId="9" borderId="63" xfId="0" applyFont="1" applyFill="1" applyBorder="1" applyAlignment="1" applyProtection="1">
      <alignment horizontal="center"/>
    </xf>
    <xf numFmtId="10" fontId="6" fillId="16" borderId="290" xfId="0" applyNumberFormat="1" applyFont="1" applyFill="1" applyBorder="1" applyAlignment="1" applyProtection="1">
      <alignment horizontal="center" vertical="center" wrapText="1"/>
    </xf>
    <xf numFmtId="41" fontId="14" fillId="6" borderId="278" xfId="0" applyNumberFormat="1" applyFont="1" applyFill="1" applyBorder="1" applyAlignment="1" applyProtection="1">
      <alignment horizontal="center"/>
    </xf>
    <xf numFmtId="41" fontId="14" fillId="6" borderId="279" xfId="0" applyNumberFormat="1" applyFont="1" applyFill="1" applyBorder="1" applyAlignment="1" applyProtection="1">
      <alignment horizontal="center"/>
    </xf>
    <xf numFmtId="41" fontId="14" fillId="6" borderId="298" xfId="0" applyNumberFormat="1" applyFont="1" applyFill="1" applyBorder="1" applyAlignment="1" applyProtection="1">
      <alignment horizontal="center"/>
    </xf>
    <xf numFmtId="0" fontId="15" fillId="9" borderId="281" xfId="0" applyFont="1" applyFill="1" applyBorder="1" applyAlignment="1" applyProtection="1">
      <alignment horizontal="center"/>
    </xf>
    <xf numFmtId="10" fontId="6" fillId="16" borderId="291" xfId="0" applyNumberFormat="1" applyFont="1" applyFill="1" applyBorder="1" applyAlignment="1" applyProtection="1">
      <alignment horizontal="center" vertical="center" wrapText="1"/>
    </xf>
    <xf numFmtId="41" fontId="14" fillId="6" borderId="286" xfId="0" applyNumberFormat="1" applyFont="1" applyFill="1" applyBorder="1" applyAlignment="1" applyProtection="1">
      <alignment horizontal="center"/>
    </xf>
    <xf numFmtId="41" fontId="14" fillId="6" borderId="287" xfId="0" applyNumberFormat="1" applyFont="1" applyFill="1" applyBorder="1" applyAlignment="1" applyProtection="1">
      <alignment horizontal="center"/>
    </xf>
    <xf numFmtId="41" fontId="14" fillId="6" borderId="299" xfId="0" applyNumberFormat="1" applyFont="1" applyFill="1" applyBorder="1" applyAlignment="1" applyProtection="1">
      <alignment horizontal="center"/>
    </xf>
    <xf numFmtId="0" fontId="15" fillId="9" borderId="285" xfId="0" applyFont="1" applyFill="1" applyBorder="1" applyAlignment="1" applyProtection="1">
      <alignment horizontal="center"/>
    </xf>
    <xf numFmtId="9" fontId="39" fillId="16" borderId="1" xfId="0" applyNumberFormat="1" applyFont="1" applyFill="1" applyBorder="1" applyAlignment="1" applyProtection="1">
      <alignment horizontal="center" vertical="center" wrapText="1"/>
    </xf>
    <xf numFmtId="0" fontId="15" fillId="9" borderId="113" xfId="0" applyFont="1" applyFill="1" applyBorder="1" applyAlignment="1" applyProtection="1">
      <alignment horizontal="center"/>
    </xf>
    <xf numFmtId="0" fontId="15" fillId="9" borderId="270" xfId="0" applyFont="1" applyFill="1" applyBorder="1" applyAlignment="1" applyProtection="1">
      <alignment horizontal="center"/>
    </xf>
    <xf numFmtId="0" fontId="15" fillId="9" borderId="102" xfId="0" applyFont="1" applyFill="1" applyBorder="1" applyAlignment="1" applyProtection="1">
      <alignment horizontal="center"/>
    </xf>
    <xf numFmtId="0" fontId="0" fillId="9" borderId="102" xfId="0" applyFont="1" applyFill="1" applyBorder="1" applyAlignment="1" applyProtection="1">
      <alignment horizontal="center"/>
    </xf>
    <xf numFmtId="0" fontId="19" fillId="9" borderId="85" xfId="0" applyFont="1" applyFill="1" applyBorder="1" applyAlignment="1" applyProtection="1">
      <alignment horizontal="center"/>
    </xf>
    <xf numFmtId="9" fontId="39" fillId="21" borderId="9" xfId="0" applyNumberFormat="1" applyFont="1" applyFill="1" applyBorder="1" applyAlignment="1" applyProtection="1">
      <alignment horizontal="center" vertical="center" wrapText="1"/>
    </xf>
    <xf numFmtId="0" fontId="15" fillId="21" borderId="7" xfId="0" applyFont="1" applyFill="1" applyBorder="1" applyAlignment="1" applyProtection="1">
      <alignment horizontal="center"/>
    </xf>
    <xf numFmtId="0" fontId="15" fillId="21" borderId="217" xfId="0" applyFont="1" applyFill="1" applyBorder="1" applyAlignment="1" applyProtection="1">
      <alignment horizontal="center"/>
    </xf>
    <xf numFmtId="0" fontId="0" fillId="21" borderId="7" xfId="0" applyFont="1" applyFill="1" applyBorder="1" applyAlignment="1" applyProtection="1">
      <alignment horizontal="center"/>
    </xf>
    <xf numFmtId="0" fontId="19" fillId="21" borderId="221" xfId="0" applyFont="1" applyFill="1" applyBorder="1" applyAlignment="1" applyProtection="1">
      <alignment horizontal="center"/>
    </xf>
    <xf numFmtId="9" fontId="39" fillId="16" borderId="271" xfId="0" applyNumberFormat="1" applyFont="1" applyFill="1" applyBorder="1" applyAlignment="1" applyProtection="1">
      <alignment horizontal="center" vertical="center" wrapText="1"/>
    </xf>
    <xf numFmtId="0" fontId="15" fillId="6" borderId="272" xfId="0" applyFont="1" applyFill="1" applyBorder="1" applyAlignment="1" applyProtection="1">
      <alignment horizontal="center"/>
    </xf>
    <xf numFmtId="0" fontId="15" fillId="6" borderId="273" xfId="0" applyFont="1" applyFill="1" applyBorder="1" applyAlignment="1" applyProtection="1">
      <alignment horizontal="center"/>
    </xf>
    <xf numFmtId="0" fontId="15" fillId="6" borderId="264" xfId="0" applyFont="1" applyFill="1" applyBorder="1" applyAlignment="1" applyProtection="1">
      <alignment horizontal="center"/>
    </xf>
    <xf numFmtId="0" fontId="15" fillId="9" borderId="215" xfId="0" applyFont="1" applyFill="1" applyBorder="1" applyAlignment="1" applyProtection="1">
      <alignment horizontal="center"/>
    </xf>
    <xf numFmtId="0" fontId="2" fillId="16" borderId="293" xfId="0" applyFont="1" applyFill="1" applyBorder="1" applyAlignment="1" applyProtection="1">
      <alignment horizontal="center" vertical="center"/>
    </xf>
    <xf numFmtId="0" fontId="15" fillId="6" borderId="286" xfId="0" applyFont="1" applyFill="1" applyBorder="1" applyAlignment="1" applyProtection="1">
      <alignment horizontal="center"/>
    </xf>
    <xf numFmtId="0" fontId="15" fillId="6" borderId="287" xfId="0" applyFont="1" applyFill="1" applyBorder="1" applyAlignment="1" applyProtection="1">
      <alignment horizontal="center"/>
    </xf>
    <xf numFmtId="0" fontId="15" fillId="6" borderId="300" xfId="0" applyFont="1" applyFill="1" applyBorder="1" applyAlignment="1" applyProtection="1">
      <alignment horizontal="center"/>
    </xf>
    <xf numFmtId="0" fontId="19" fillId="21" borderId="111" xfId="0" applyFont="1" applyFill="1" applyBorder="1" applyAlignment="1" applyProtection="1">
      <alignment horizontal="center"/>
    </xf>
    <xf numFmtId="0" fontId="15" fillId="0" borderId="0" xfId="0" applyFont="1" applyFill="1" applyBorder="1" applyAlignment="1" applyProtection="1">
      <alignment horizontal="left" vertical="top" wrapText="1"/>
    </xf>
    <xf numFmtId="14" fontId="3" fillId="0" borderId="52" xfId="0" applyNumberFormat="1" applyFont="1" applyBorder="1" applyProtection="1">
      <protection locked="0"/>
    </xf>
    <xf numFmtId="14" fontId="15" fillId="0" borderId="242" xfId="0" applyNumberFormat="1" applyFont="1" applyFill="1" applyBorder="1" applyAlignment="1" applyProtection="1">
      <protection locked="0"/>
    </xf>
    <xf numFmtId="14" fontId="15" fillId="0" borderId="257" xfId="0" applyNumberFormat="1" applyFont="1" applyFill="1" applyBorder="1" applyAlignment="1" applyProtection="1">
      <protection locked="0"/>
    </xf>
    <xf numFmtId="42" fontId="15" fillId="6" borderId="370" xfId="0" applyNumberFormat="1" applyFont="1" applyFill="1" applyBorder="1" applyAlignment="1" applyProtection="1">
      <alignment horizontal="left" wrapText="1"/>
      <protection locked="0"/>
    </xf>
    <xf numFmtId="9" fontId="15" fillId="0" borderId="317" xfId="2" applyFont="1" applyFill="1" applyBorder="1" applyAlignment="1" applyProtection="1">
      <alignment horizontal="right" wrapText="1"/>
      <protection locked="0"/>
    </xf>
    <xf numFmtId="42" fontId="15" fillId="0" borderId="317" xfId="0" applyNumberFormat="1" applyFont="1" applyFill="1" applyBorder="1" applyAlignment="1" applyProtection="1">
      <alignment horizontal="left" wrapText="1"/>
      <protection locked="0"/>
    </xf>
    <xf numFmtId="42" fontId="15" fillId="6" borderId="325" xfId="0" applyNumberFormat="1" applyFont="1" applyFill="1" applyBorder="1" applyAlignment="1" applyProtection="1">
      <alignment horizontal="left" wrapText="1"/>
      <protection locked="0"/>
    </xf>
    <xf numFmtId="0" fontId="0" fillId="0" borderId="0" xfId="0"/>
    <xf numFmtId="44" fontId="15" fillId="0" borderId="159" xfId="1" applyFont="1" applyFill="1" applyBorder="1" applyProtection="1">
      <protection locked="0"/>
    </xf>
    <xf numFmtId="44" fontId="15" fillId="0" borderId="273" xfId="1" applyFont="1" applyFill="1" applyBorder="1" applyProtection="1">
      <protection locked="0"/>
    </xf>
    <xf numFmtId="44" fontId="15" fillId="0" borderId="276" xfId="1" applyFont="1" applyFill="1" applyBorder="1" applyProtection="1">
      <protection locked="0"/>
    </xf>
    <xf numFmtId="44" fontId="15" fillId="0" borderId="383" xfId="1" applyFont="1" applyFill="1" applyBorder="1" applyProtection="1">
      <protection locked="0"/>
    </xf>
    <xf numFmtId="44" fontId="15" fillId="0" borderId="283" xfId="1" applyFont="1" applyFill="1" applyBorder="1" applyProtection="1">
      <protection locked="0"/>
    </xf>
    <xf numFmtId="44" fontId="15" fillId="0" borderId="413" xfId="1" applyFont="1" applyFill="1" applyBorder="1" applyProtection="1">
      <protection locked="0"/>
    </xf>
    <xf numFmtId="44" fontId="15" fillId="0" borderId="414" xfId="1" applyFont="1" applyFill="1" applyBorder="1" applyProtection="1">
      <protection locked="0"/>
    </xf>
    <xf numFmtId="0" fontId="5" fillId="0" borderId="0" xfId="0" applyNumberFormat="1" applyFont="1" applyFill="1" applyBorder="1" applyAlignment="1" applyProtection="1">
      <alignment vertical="center"/>
    </xf>
    <xf numFmtId="3" fontId="14" fillId="0" borderId="278" xfId="0" applyNumberFormat="1" applyFont="1" applyFill="1" applyBorder="1" applyAlignment="1" applyProtection="1">
      <alignment vertical="center"/>
      <protection locked="0"/>
    </xf>
    <xf numFmtId="3" fontId="14" fillId="0" borderId="279" xfId="0" applyNumberFormat="1" applyFont="1" applyFill="1" applyBorder="1" applyAlignment="1" applyProtection="1">
      <alignment vertical="center"/>
      <protection locked="0"/>
    </xf>
    <xf numFmtId="0" fontId="0" fillId="0" borderId="0" xfId="0" applyProtection="1"/>
    <xf numFmtId="165" fontId="15" fillId="7" borderId="251" xfId="0" applyNumberFormat="1" applyFont="1" applyFill="1" applyBorder="1" applyProtection="1">
      <protection locked="0"/>
    </xf>
    <xf numFmtId="165" fontId="15" fillId="7" borderId="79" xfId="0" applyNumberFormat="1" applyFont="1" applyFill="1" applyBorder="1" applyProtection="1">
      <protection locked="0"/>
    </xf>
    <xf numFmtId="165" fontId="15" fillId="7" borderId="365" xfId="0" applyNumberFormat="1" applyFont="1" applyFill="1" applyBorder="1" applyProtection="1">
      <protection locked="0"/>
    </xf>
    <xf numFmtId="165" fontId="15" fillId="7" borderId="369" xfId="0" applyNumberFormat="1" applyFont="1" applyFill="1" applyBorder="1" applyProtection="1">
      <protection locked="0"/>
    </xf>
    <xf numFmtId="44" fontId="0" fillId="0" borderId="0" xfId="0" applyNumberFormat="1" applyFont="1" applyFill="1" applyProtection="1">
      <protection locked="0"/>
    </xf>
    <xf numFmtId="42" fontId="15" fillId="25" borderId="55" xfId="0" applyNumberFormat="1" applyFont="1" applyFill="1" applyBorder="1" applyAlignment="1" applyProtection="1"/>
    <xf numFmtId="6" fontId="19" fillId="16" borderId="229" xfId="0" applyNumberFormat="1" applyFont="1" applyFill="1" applyBorder="1" applyAlignment="1" applyProtection="1">
      <alignment horizontal="center" vertical="center" wrapText="1"/>
    </xf>
    <xf numFmtId="6" fontId="19" fillId="16" borderId="147" xfId="0" applyNumberFormat="1" applyFont="1" applyFill="1" applyBorder="1" applyAlignment="1" applyProtection="1">
      <alignment horizontal="center" vertical="center" wrapText="1"/>
    </xf>
    <xf numFmtId="166" fontId="50" fillId="0" borderId="462" xfId="0" applyNumberFormat="1" applyFont="1" applyFill="1" applyBorder="1" applyAlignment="1" applyProtection="1">
      <alignment horizontal="center" vertical="top" wrapText="1"/>
    </xf>
    <xf numFmtId="0" fontId="19" fillId="5" borderId="482" xfId="0" applyNumberFormat="1" applyFont="1" applyFill="1" applyBorder="1" applyAlignment="1" applyProtection="1">
      <alignment horizontal="center" vertical="center"/>
      <protection locked="0"/>
    </xf>
    <xf numFmtId="0" fontId="19" fillId="5" borderId="483" xfId="0" applyNumberFormat="1" applyFont="1" applyFill="1" applyBorder="1" applyAlignment="1" applyProtection="1">
      <alignment horizontal="center" vertical="center"/>
      <protection locked="0"/>
    </xf>
    <xf numFmtId="0" fontId="19" fillId="5" borderId="483" xfId="0" applyNumberFormat="1" applyFont="1" applyFill="1" applyBorder="1" applyAlignment="1" applyProtection="1">
      <alignment horizontal="center"/>
      <protection locked="0"/>
    </xf>
    <xf numFmtId="0" fontId="19" fillId="5" borderId="484" xfId="0" applyNumberFormat="1" applyFont="1" applyFill="1" applyBorder="1" applyAlignment="1" applyProtection="1">
      <alignment horizontal="center" vertical="center"/>
      <protection locked="0"/>
    </xf>
    <xf numFmtId="0" fontId="15" fillId="0" borderId="395" xfId="0" applyFont="1" applyFill="1" applyBorder="1" applyAlignment="1" applyProtection="1">
      <alignment vertical="center"/>
      <protection locked="0"/>
    </xf>
    <xf numFmtId="169" fontId="15" fillId="0" borderId="395" xfId="0" applyNumberFormat="1" applyFont="1" applyFill="1" applyBorder="1" applyAlignment="1" applyProtection="1">
      <protection locked="0"/>
    </xf>
    <xf numFmtId="1" fontId="15" fillId="0" borderId="396" xfId="0" applyNumberFormat="1" applyFont="1" applyFill="1" applyBorder="1" applyAlignment="1" applyProtection="1">
      <protection locked="0"/>
    </xf>
    <xf numFmtId="0" fontId="15" fillId="0" borderId="396" xfId="0" applyFont="1" applyFill="1" applyBorder="1" applyAlignment="1" applyProtection="1">
      <protection locked="0"/>
    </xf>
    <xf numFmtId="0" fontId="15" fillId="0" borderId="485" xfId="0" applyFont="1" applyFill="1" applyBorder="1" applyAlignment="1" applyProtection="1">
      <protection locked="0"/>
    </xf>
    <xf numFmtId="0" fontId="15" fillId="0" borderId="480" xfId="0" applyFont="1" applyFill="1" applyBorder="1" applyAlignment="1" applyProtection="1">
      <protection locked="0"/>
    </xf>
    <xf numFmtId="0" fontId="15" fillId="0" borderId="481" xfId="0" applyFont="1" applyFill="1" applyBorder="1" applyAlignment="1" applyProtection="1">
      <protection locked="0"/>
    </xf>
    <xf numFmtId="0" fontId="0" fillId="0" borderId="462" xfId="0" applyBorder="1" applyProtection="1"/>
    <xf numFmtId="0" fontId="5" fillId="0" borderId="0" xfId="0" applyFont="1" applyBorder="1" applyAlignment="1" applyProtection="1">
      <alignment horizontal="right"/>
    </xf>
    <xf numFmtId="42" fontId="22" fillId="6" borderId="377" xfId="0" applyNumberFormat="1" applyFont="1" applyFill="1" applyBorder="1" applyAlignment="1" applyProtection="1">
      <alignment vertical="center"/>
    </xf>
    <xf numFmtId="0" fontId="50" fillId="0" borderId="32" xfId="0" applyFont="1" applyFill="1" applyBorder="1" applyAlignment="1" applyProtection="1">
      <alignment wrapText="1"/>
      <protection locked="0"/>
    </xf>
    <xf numFmtId="0" fontId="50" fillId="0" borderId="0" xfId="0" applyFont="1" applyFill="1" applyBorder="1" applyAlignment="1" applyProtection="1">
      <alignment wrapText="1"/>
      <protection locked="0"/>
    </xf>
    <xf numFmtId="1" fontId="7" fillId="0" borderId="276" xfId="0" applyNumberFormat="1" applyFont="1" applyBorder="1" applyAlignment="1" applyProtection="1">
      <protection locked="0"/>
    </xf>
    <xf numFmtId="9" fontId="7" fillId="8" borderId="456" xfId="0" applyNumberFormat="1" applyFont="1" applyFill="1" applyBorder="1" applyAlignment="1" applyProtection="1">
      <alignment vertical="center"/>
    </xf>
    <xf numFmtId="1" fontId="7" fillId="8" borderId="445" xfId="0" applyNumberFormat="1" applyFont="1" applyFill="1" applyBorder="1" applyAlignment="1" applyProtection="1"/>
    <xf numFmtId="1" fontId="7" fillId="0" borderId="414" xfId="0" applyNumberFormat="1" applyFont="1" applyBorder="1" applyAlignment="1" applyProtection="1">
      <protection locked="0"/>
    </xf>
    <xf numFmtId="166" fontId="16" fillId="0" borderId="462" xfId="0" applyNumberFormat="1" applyFont="1" applyFill="1" applyBorder="1" applyAlignment="1" applyProtection="1">
      <alignment wrapText="1"/>
    </xf>
    <xf numFmtId="166" fontId="16" fillId="0" borderId="462" xfId="0" applyNumberFormat="1" applyFont="1" applyFill="1" applyBorder="1" applyAlignment="1" applyProtection="1">
      <alignment horizontal="center" wrapText="1"/>
    </xf>
    <xf numFmtId="3" fontId="17" fillId="0" borderId="0" xfId="0" applyNumberFormat="1" applyFont="1" applyFill="1" applyBorder="1" applyAlignment="1" applyProtection="1"/>
    <xf numFmtId="0" fontId="15" fillId="0" borderId="456" xfId="0" applyFont="1" applyFill="1" applyBorder="1" applyProtection="1"/>
    <xf numFmtId="0" fontId="40" fillId="0" borderId="12" xfId="0" applyFont="1" applyFill="1" applyBorder="1" applyProtection="1"/>
    <xf numFmtId="0" fontId="15" fillId="0" borderId="134" xfId="0" applyFont="1" applyFill="1" applyBorder="1" applyAlignment="1" applyProtection="1">
      <protection locked="0"/>
    </xf>
    <xf numFmtId="0" fontId="15" fillId="9" borderId="274" xfId="0" applyNumberFormat="1" applyFont="1" applyFill="1" applyBorder="1" applyAlignment="1" applyProtection="1">
      <alignment horizontal="center"/>
    </xf>
    <xf numFmtId="0" fontId="57" fillId="0" borderId="44" xfId="0" applyFont="1" applyBorder="1" applyAlignment="1" applyProtection="1">
      <alignment wrapText="1"/>
    </xf>
    <xf numFmtId="0" fontId="15" fillId="0" borderId="0" xfId="0" applyFont="1" applyBorder="1" applyProtection="1">
      <protection locked="0"/>
    </xf>
    <xf numFmtId="0" fontId="19" fillId="0" borderId="0" xfId="0" applyNumberFormat="1" applyFont="1" applyFill="1" applyBorder="1" applyAlignment="1" applyProtection="1">
      <alignment horizontal="center" vertical="center"/>
      <protection locked="0"/>
    </xf>
    <xf numFmtId="172" fontId="19" fillId="0" borderId="0" xfId="0" applyNumberFormat="1" applyFont="1" applyFill="1" applyBorder="1" applyAlignment="1" applyProtection="1">
      <alignment horizontal="center" vertical="center"/>
      <protection locked="0"/>
    </xf>
    <xf numFmtId="0" fontId="19" fillId="5" borderId="490" xfId="0" applyNumberFormat="1" applyFont="1" applyFill="1" applyBorder="1" applyAlignment="1" applyProtection="1">
      <alignment horizontal="center" vertical="center"/>
      <protection locked="0"/>
    </xf>
    <xf numFmtId="0" fontId="16" fillId="0" borderId="0" xfId="0" applyFont="1" applyFill="1" applyBorder="1" applyAlignment="1" applyProtection="1"/>
    <xf numFmtId="165" fontId="40" fillId="5" borderId="146" xfId="0" applyNumberFormat="1" applyFont="1" applyFill="1" applyBorder="1" applyAlignment="1" applyProtection="1">
      <alignment vertical="center"/>
      <protection locked="0"/>
    </xf>
    <xf numFmtId="0" fontId="16" fillId="7" borderId="85" xfId="0" applyFont="1" applyFill="1" applyBorder="1" applyAlignment="1" applyProtection="1">
      <alignment horizontal="center"/>
      <protection locked="0"/>
    </xf>
    <xf numFmtId="0" fontId="79" fillId="0" borderId="0" xfId="0" applyFont="1"/>
    <xf numFmtId="42" fontId="0" fillId="0" borderId="0" xfId="0" applyNumberFormat="1"/>
    <xf numFmtId="0" fontId="0" fillId="0" borderId="20" xfId="0" applyFont="1" applyBorder="1" applyAlignment="1"/>
    <xf numFmtId="0" fontId="0" fillId="0" borderId="0" xfId="0" applyNumberFormat="1"/>
    <xf numFmtId="0" fontId="0" fillId="0" borderId="20" xfId="0" applyNumberFormat="1" applyFont="1" applyBorder="1" applyAlignment="1"/>
    <xf numFmtId="0" fontId="80" fillId="0" borderId="0" xfId="0" applyNumberFormat="1" applyFont="1" applyAlignment="1"/>
    <xf numFmtId="0" fontId="80" fillId="29" borderId="499" xfId="0" applyNumberFormat="1" applyFont="1" applyFill="1" applyBorder="1" applyAlignment="1">
      <alignment vertical="center"/>
    </xf>
    <xf numFmtId="44" fontId="0" fillId="0" borderId="0" xfId="0" applyNumberFormat="1"/>
    <xf numFmtId="0" fontId="0" fillId="13" borderId="0" xfId="0" applyFill="1"/>
    <xf numFmtId="0" fontId="0" fillId="22" borderId="0" xfId="0" applyFill="1"/>
    <xf numFmtId="0" fontId="0" fillId="30" borderId="0" xfId="0" applyFill="1"/>
    <xf numFmtId="14" fontId="0" fillId="0" borderId="0" xfId="0" applyNumberFormat="1"/>
    <xf numFmtId="3" fontId="0" fillId="0" borderId="0" xfId="0" applyNumberFormat="1"/>
    <xf numFmtId="0" fontId="53" fillId="0" borderId="0" xfId="0" applyFont="1" applyBorder="1" applyAlignment="1" applyProtection="1">
      <alignment vertical="center" wrapText="1"/>
    </xf>
    <xf numFmtId="0" fontId="53" fillId="0" borderId="3" xfId="0" applyFont="1" applyBorder="1" applyAlignment="1" applyProtection="1">
      <alignment vertical="center" wrapText="1"/>
    </xf>
    <xf numFmtId="166" fontId="47" fillId="0" borderId="0" xfId="0" applyNumberFormat="1" applyFont="1" applyFill="1" applyBorder="1" applyAlignment="1" applyProtection="1"/>
    <xf numFmtId="44" fontId="15" fillId="0" borderId="0" xfId="0" applyNumberFormat="1" applyFont="1" applyFill="1" applyBorder="1" applyAlignment="1" applyProtection="1"/>
    <xf numFmtId="42" fontId="15" fillId="0" borderId="0" xfId="0" applyNumberFormat="1" applyFont="1" applyFill="1" applyBorder="1" applyAlignment="1" applyProtection="1"/>
    <xf numFmtId="10" fontId="53" fillId="7" borderId="409" xfId="0" applyNumberFormat="1" applyFont="1" applyFill="1" applyBorder="1" applyProtection="1">
      <protection locked="0"/>
    </xf>
    <xf numFmtId="0" fontId="0" fillId="0" borderId="0" xfId="0" applyFont="1" applyBorder="1" applyProtection="1"/>
    <xf numFmtId="0" fontId="53" fillId="0" borderId="0" xfId="0" applyFont="1" applyBorder="1" applyAlignment="1" applyProtection="1">
      <alignment vertical="center"/>
    </xf>
    <xf numFmtId="0" fontId="55" fillId="0" borderId="462" xfId="0" applyFont="1" applyBorder="1" applyProtection="1"/>
    <xf numFmtId="0" fontId="53" fillId="0" borderId="462" xfId="0" applyFont="1" applyBorder="1" applyAlignment="1" applyProtection="1"/>
    <xf numFmtId="0" fontId="53" fillId="0" borderId="462" xfId="0" applyFont="1" applyBorder="1" applyProtection="1"/>
    <xf numFmtId="0" fontId="0" fillId="0" borderId="0" xfId="0" applyBorder="1" applyProtection="1"/>
    <xf numFmtId="14" fontId="3" fillId="0" borderId="244" xfId="0" applyNumberFormat="1" applyFont="1" applyFill="1" applyBorder="1" applyAlignment="1" applyProtection="1">
      <alignment horizontal="center"/>
      <protection locked="0"/>
    </xf>
    <xf numFmtId="0" fontId="0" fillId="6" borderId="147" xfId="0" applyFont="1" applyFill="1" applyBorder="1" applyAlignment="1" applyProtection="1">
      <alignment horizontal="center"/>
    </xf>
    <xf numFmtId="0" fontId="0" fillId="6" borderId="228" xfId="0" applyFont="1" applyFill="1" applyBorder="1" applyAlignment="1" applyProtection="1">
      <alignment horizontal="center"/>
    </xf>
    <xf numFmtId="9" fontId="19" fillId="16" borderId="160" xfId="0" applyNumberFormat="1" applyFont="1" applyFill="1" applyBorder="1" applyAlignment="1" applyProtection="1">
      <alignment horizontal="center" vertical="center" wrapText="1"/>
    </xf>
    <xf numFmtId="9" fontId="19" fillId="16" borderId="161" xfId="0" applyNumberFormat="1" applyFont="1" applyFill="1" applyBorder="1" applyAlignment="1" applyProtection="1">
      <alignment horizontal="center" vertical="center" wrapText="1"/>
    </xf>
    <xf numFmtId="0" fontId="3" fillId="6" borderId="277" xfId="0" applyFont="1" applyFill="1" applyBorder="1" applyAlignment="1" applyProtection="1">
      <alignment horizontal="center"/>
    </xf>
    <xf numFmtId="0" fontId="1" fillId="6" borderId="277" xfId="0" applyFont="1" applyFill="1" applyBorder="1" applyAlignment="1" applyProtection="1">
      <alignment horizontal="center"/>
    </xf>
    <xf numFmtId="0" fontId="1" fillId="6" borderId="285" xfId="0" applyFont="1" applyFill="1" applyBorder="1" applyAlignment="1" applyProtection="1">
      <alignment horizontal="center"/>
    </xf>
    <xf numFmtId="0" fontId="2" fillId="16" borderId="230" xfId="0" applyFont="1" applyFill="1" applyBorder="1" applyAlignment="1" applyProtection="1"/>
    <xf numFmtId="0" fontId="14" fillId="0" borderId="382" xfId="0" applyFont="1" applyFill="1" applyBorder="1" applyAlignment="1" applyProtection="1">
      <alignment horizontal="left"/>
      <protection locked="0"/>
    </xf>
    <xf numFmtId="0" fontId="0" fillId="0" borderId="382" xfId="0" applyFont="1" applyFill="1" applyBorder="1" applyAlignment="1" applyProtection="1">
      <alignment horizontal="left"/>
      <protection locked="0"/>
    </xf>
    <xf numFmtId="0" fontId="14" fillId="0" borderId="327" xfId="0" applyFont="1" applyFill="1" applyBorder="1" applyAlignment="1" applyProtection="1">
      <alignment horizontal="left"/>
      <protection locked="0"/>
    </xf>
    <xf numFmtId="0" fontId="3" fillId="0" borderId="288" xfId="0" applyNumberFormat="1" applyFont="1" applyFill="1" applyBorder="1" applyAlignment="1" applyProtection="1">
      <alignment horizontal="center"/>
      <protection locked="0"/>
    </xf>
    <xf numFmtId="14" fontId="3" fillId="0" borderId="481" xfId="0" applyNumberFormat="1" applyFont="1" applyFill="1" applyBorder="1" applyAlignment="1" applyProtection="1">
      <alignment horizontal="center"/>
      <protection locked="0"/>
    </xf>
    <xf numFmtId="0" fontId="19" fillId="16" borderId="106" xfId="0" applyFont="1" applyFill="1" applyBorder="1" applyAlignment="1" applyProtection="1">
      <alignment horizontal="left" vertical="center" wrapText="1"/>
    </xf>
    <xf numFmtId="0" fontId="19" fillId="16" borderId="210" xfId="0" applyFont="1" applyFill="1" applyBorder="1" applyAlignment="1" applyProtection="1">
      <alignment horizontal="center" vertical="center" wrapText="1"/>
    </xf>
    <xf numFmtId="0" fontId="15" fillId="0" borderId="374" xfId="0" applyFont="1" applyFill="1" applyBorder="1" applyAlignment="1" applyProtection="1">
      <alignment horizontal="center"/>
      <protection locked="0"/>
    </xf>
    <xf numFmtId="0" fontId="15" fillId="0" borderId="375" xfId="0" applyFont="1" applyFill="1" applyBorder="1" applyAlignment="1" applyProtection="1">
      <alignment horizontal="center"/>
      <protection locked="0"/>
    </xf>
    <xf numFmtId="0" fontId="0" fillId="0" borderId="374" xfId="0" applyFont="1" applyFill="1" applyBorder="1" applyAlignment="1" applyProtection="1">
      <alignment horizontal="center"/>
      <protection locked="0"/>
    </xf>
    <xf numFmtId="0" fontId="0" fillId="0" borderId="317" xfId="0" applyFont="1" applyFill="1" applyBorder="1" applyAlignment="1" applyProtection="1">
      <alignment horizontal="center"/>
      <protection locked="0"/>
    </xf>
    <xf numFmtId="0" fontId="0" fillId="0" borderId="375" xfId="0" applyFont="1" applyFill="1" applyBorder="1" applyAlignment="1" applyProtection="1">
      <alignment horizontal="center"/>
      <protection locked="0"/>
    </xf>
    <xf numFmtId="0" fontId="0" fillId="0" borderId="504" xfId="0" applyFont="1" applyFill="1" applyBorder="1" applyAlignment="1" applyProtection="1">
      <alignment horizontal="center"/>
      <protection locked="0"/>
    </xf>
    <xf numFmtId="0" fontId="0" fillId="0" borderId="353" xfId="0" applyFont="1" applyFill="1" applyBorder="1" applyAlignment="1" applyProtection="1">
      <alignment horizontal="center"/>
      <protection locked="0"/>
    </xf>
    <xf numFmtId="0" fontId="0" fillId="0" borderId="425" xfId="0" applyFont="1" applyFill="1" applyBorder="1" applyAlignment="1" applyProtection="1">
      <alignment horizontal="center"/>
      <protection locked="0"/>
    </xf>
    <xf numFmtId="0" fontId="0" fillId="0" borderId="505" xfId="0" applyFont="1" applyFill="1" applyBorder="1" applyAlignment="1" applyProtection="1">
      <alignment horizontal="center"/>
      <protection locked="0"/>
    </xf>
    <xf numFmtId="0" fontId="15" fillId="0" borderId="241" xfId="0" applyFont="1" applyFill="1" applyBorder="1" applyAlignment="1" applyProtection="1">
      <alignment horizontal="center"/>
      <protection locked="0"/>
    </xf>
    <xf numFmtId="0" fontId="0" fillId="0" borderId="241" xfId="0" applyFont="1" applyFill="1" applyBorder="1" applyAlignment="1" applyProtection="1">
      <alignment horizontal="center"/>
      <protection locked="0"/>
    </xf>
    <xf numFmtId="0" fontId="0" fillId="0" borderId="506" xfId="0" applyFont="1" applyFill="1" applyBorder="1" applyAlignment="1" applyProtection="1">
      <alignment horizontal="center"/>
      <protection locked="0"/>
    </xf>
    <xf numFmtId="0" fontId="0" fillId="6" borderId="145" xfId="0" applyFont="1" applyFill="1" applyBorder="1" applyAlignment="1" applyProtection="1">
      <alignment horizontal="center"/>
    </xf>
    <xf numFmtId="9" fontId="19" fillId="16" borderId="106" xfId="0" applyNumberFormat="1" applyFont="1" applyFill="1" applyBorder="1" applyAlignment="1" applyProtection="1">
      <alignment horizontal="center" vertical="center" wrapText="1"/>
    </xf>
    <xf numFmtId="0" fontId="15" fillId="0" borderId="316" xfId="0" applyFont="1" applyFill="1" applyBorder="1" applyAlignment="1" applyProtection="1">
      <alignment horizontal="center"/>
      <protection locked="0"/>
    </xf>
    <xf numFmtId="0" fontId="0" fillId="0" borderId="316" xfId="0" applyFont="1" applyFill="1" applyBorder="1" applyAlignment="1" applyProtection="1">
      <alignment horizontal="center"/>
      <protection locked="0"/>
    </xf>
    <xf numFmtId="0" fontId="0" fillId="0" borderId="428" xfId="0" applyFont="1" applyFill="1" applyBorder="1" applyAlignment="1" applyProtection="1">
      <alignment horizontal="center"/>
      <protection locked="0"/>
    </xf>
    <xf numFmtId="0" fontId="5" fillId="6" borderId="98" xfId="0" applyFont="1" applyFill="1" applyBorder="1" applyAlignment="1" applyProtection="1">
      <alignment horizontal="center"/>
    </xf>
    <xf numFmtId="0" fontId="15" fillId="0" borderId="507" xfId="0" applyFont="1" applyFill="1" applyBorder="1" applyAlignment="1" applyProtection="1">
      <alignment horizontal="center"/>
      <protection locked="0"/>
    </xf>
    <xf numFmtId="0" fontId="15" fillId="0" borderId="314" xfId="0" applyFont="1" applyFill="1" applyBorder="1" applyAlignment="1" applyProtection="1">
      <alignment horizontal="center"/>
      <protection locked="0"/>
    </xf>
    <xf numFmtId="0" fontId="15" fillId="0" borderId="396" xfId="0" applyFont="1" applyFill="1" applyBorder="1" applyAlignment="1" applyProtection="1">
      <alignment horizontal="center"/>
      <protection locked="0"/>
    </xf>
    <xf numFmtId="0" fontId="15" fillId="0" borderId="313" xfId="0" applyFont="1" applyFill="1" applyBorder="1" applyAlignment="1" applyProtection="1">
      <alignment horizontal="center"/>
      <protection locked="0"/>
    </xf>
    <xf numFmtId="0" fontId="15" fillId="0" borderId="508" xfId="0" applyFont="1" applyFill="1" applyBorder="1" applyAlignment="1" applyProtection="1">
      <alignment horizontal="center"/>
      <protection locked="0"/>
    </xf>
    <xf numFmtId="0" fontId="3" fillId="6" borderId="473" xfId="0" applyFont="1" applyFill="1" applyBorder="1" applyAlignment="1" applyProtection="1">
      <alignment horizontal="center"/>
    </xf>
    <xf numFmtId="9" fontId="40" fillId="16" borderId="114" xfId="0" applyNumberFormat="1" applyFont="1" applyFill="1" applyBorder="1" applyAlignment="1" applyProtection="1">
      <alignment horizontal="center" vertical="center"/>
    </xf>
    <xf numFmtId="9" fontId="40" fillId="16" borderId="502" xfId="0" applyNumberFormat="1" applyFont="1" applyFill="1" applyBorder="1" applyAlignment="1" applyProtection="1">
      <alignment horizontal="center" vertical="center"/>
    </xf>
    <xf numFmtId="0" fontId="3" fillId="0" borderId="209" xfId="0" applyFont="1" applyBorder="1" applyProtection="1"/>
    <xf numFmtId="0" fontId="3" fillId="0" borderId="211" xfId="0" applyFont="1" applyBorder="1" applyProtection="1"/>
    <xf numFmtId="0" fontId="3" fillId="0" borderId="211" xfId="0" applyFont="1" applyFill="1" applyBorder="1" applyProtection="1"/>
    <xf numFmtId="0" fontId="3" fillId="0" borderId="456" xfId="0" applyFont="1" applyBorder="1" applyProtection="1"/>
    <xf numFmtId="0" fontId="3" fillId="0" borderId="3" xfId="0" applyFont="1" applyBorder="1" applyProtection="1"/>
    <xf numFmtId="0" fontId="0" fillId="0" borderId="456" xfId="0" applyBorder="1" applyProtection="1"/>
    <xf numFmtId="9" fontId="19" fillId="0" borderId="211" xfId="0" applyNumberFormat="1" applyFont="1" applyFill="1" applyBorder="1" applyAlignment="1" applyProtection="1">
      <alignment vertical="center" wrapText="1"/>
    </xf>
    <xf numFmtId="0" fontId="3" fillId="0" borderId="12" xfId="0" applyFont="1" applyBorder="1" applyProtection="1"/>
    <xf numFmtId="0" fontId="3" fillId="0" borderId="221" xfId="0" applyFont="1" applyBorder="1" applyProtection="1"/>
    <xf numFmtId="0" fontId="15" fillId="31" borderId="0" xfId="0" applyFont="1" applyFill="1" applyBorder="1" applyProtection="1"/>
    <xf numFmtId="42" fontId="16" fillId="6" borderId="145" xfId="0" applyNumberFormat="1" applyFont="1" applyFill="1" applyBorder="1" applyAlignment="1" applyProtection="1">
      <alignment horizontal="right"/>
    </xf>
    <xf numFmtId="166" fontId="42" fillId="16" borderId="229" xfId="0" applyNumberFormat="1" applyFont="1" applyFill="1" applyBorder="1" applyAlignment="1" applyProtection="1">
      <alignment horizontal="center" vertical="center" wrapText="1"/>
    </xf>
    <xf numFmtId="42" fontId="15" fillId="0" borderId="274" xfId="0" applyNumberFormat="1" applyFont="1" applyFill="1" applyBorder="1" applyAlignment="1" applyProtection="1">
      <alignment horizontal="right"/>
      <protection locked="0"/>
    </xf>
    <xf numFmtId="42" fontId="15" fillId="0" borderId="277" xfId="0" applyNumberFormat="1" applyFont="1" applyFill="1" applyBorder="1" applyAlignment="1" applyProtection="1">
      <alignment horizontal="right"/>
      <protection locked="0"/>
    </xf>
    <xf numFmtId="42" fontId="15" fillId="0" borderId="411" xfId="0" applyNumberFormat="1" applyFont="1" applyFill="1" applyBorder="1" applyAlignment="1" applyProtection="1">
      <alignment horizontal="right"/>
      <protection locked="0"/>
    </xf>
    <xf numFmtId="42" fontId="16" fillId="6" borderId="145" xfId="0" applyNumberFormat="1" applyFont="1" applyFill="1" applyBorder="1" applyProtection="1"/>
    <xf numFmtId="0" fontId="19" fillId="16" borderId="229" xfId="0" applyFont="1" applyFill="1" applyBorder="1" applyAlignment="1" applyProtection="1">
      <alignment horizontal="center" vertical="center" wrapText="1"/>
    </xf>
    <xf numFmtId="42" fontId="15" fillId="0" borderId="430" xfId="0" applyNumberFormat="1" applyFont="1" applyFill="1" applyBorder="1" applyAlignment="1" applyProtection="1">
      <alignment horizontal="right"/>
      <protection locked="0"/>
    </xf>
    <xf numFmtId="42" fontId="15" fillId="0" borderId="324" xfId="0" applyNumberFormat="1" applyFont="1" applyFill="1" applyBorder="1" applyAlignment="1" applyProtection="1">
      <alignment horizontal="right"/>
      <protection locked="0"/>
    </xf>
    <xf numFmtId="42" fontId="16" fillId="6" borderId="228" xfId="0" applyNumberFormat="1" applyFont="1" applyFill="1" applyBorder="1" applyAlignment="1" applyProtection="1">
      <alignment horizontal="right"/>
    </xf>
    <xf numFmtId="0" fontId="42" fillId="6" borderId="513" xfId="0" applyNumberFormat="1" applyFont="1" applyFill="1" applyBorder="1" applyAlignment="1" applyProtection="1">
      <alignment horizontal="center" vertical="center" wrapText="1"/>
    </xf>
    <xf numFmtId="0" fontId="42" fillId="6" borderId="514" xfId="0" applyNumberFormat="1" applyFont="1" applyFill="1" applyBorder="1" applyAlignment="1" applyProtection="1">
      <alignment horizontal="center" vertical="center" wrapText="1"/>
    </xf>
    <xf numFmtId="0" fontId="42" fillId="6" borderId="515" xfId="0" applyNumberFormat="1" applyFont="1" applyFill="1" applyBorder="1" applyAlignment="1" applyProtection="1">
      <alignment horizontal="center" vertical="center" wrapText="1"/>
    </xf>
    <xf numFmtId="166" fontId="42" fillId="6" borderId="513" xfId="0" applyNumberFormat="1" applyFont="1" applyFill="1" applyBorder="1" applyAlignment="1" applyProtection="1">
      <alignment horizontal="center" wrapText="1"/>
    </xf>
    <xf numFmtId="166" fontId="42" fillId="6" borderId="514" xfId="0" applyNumberFormat="1" applyFont="1" applyFill="1" applyBorder="1" applyAlignment="1" applyProtection="1">
      <alignment horizontal="center" wrapText="1"/>
    </xf>
    <xf numFmtId="166" fontId="42" fillId="6" borderId="515" xfId="0" applyNumberFormat="1" applyFont="1" applyFill="1" applyBorder="1" applyAlignment="1" applyProtection="1">
      <alignment horizontal="center" wrapText="1"/>
    </xf>
    <xf numFmtId="0" fontId="40" fillId="0" borderId="516" xfId="0" applyFont="1" applyFill="1" applyBorder="1" applyAlignment="1" applyProtection="1">
      <alignment vertical="center"/>
    </xf>
    <xf numFmtId="0" fontId="0" fillId="0" borderId="512" xfId="0" applyBorder="1" applyProtection="1"/>
    <xf numFmtId="0" fontId="40" fillId="0" borderId="516" xfId="0" applyFont="1" applyFill="1" applyBorder="1" applyAlignment="1" applyProtection="1">
      <alignment horizontal="left" vertical="center"/>
    </xf>
    <xf numFmtId="0" fontId="53"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40" fillId="0" borderId="519" xfId="0" applyFont="1" applyFill="1" applyBorder="1" applyAlignment="1" applyProtection="1">
      <alignment vertical="center"/>
    </xf>
    <xf numFmtId="0" fontId="0" fillId="0" borderId="520" xfId="0" applyBorder="1" applyProtection="1"/>
    <xf numFmtId="0" fontId="64" fillId="0" borderId="0" xfId="0" applyFont="1" applyFill="1" applyBorder="1" applyAlignment="1" applyProtection="1">
      <alignment horizontal="left" vertical="center"/>
    </xf>
    <xf numFmtId="0" fontId="41" fillId="0" borderId="0" xfId="0" applyFont="1" applyBorder="1" applyProtection="1"/>
    <xf numFmtId="0" fontId="41" fillId="0" borderId="165" xfId="0" applyFont="1" applyBorder="1" applyProtection="1"/>
    <xf numFmtId="0" fontId="41" fillId="0" borderId="0" xfId="0" applyFont="1" applyProtection="1">
      <protection locked="0"/>
    </xf>
    <xf numFmtId="44" fontId="0" fillId="0" borderId="0" xfId="1" applyFont="1" applyFill="1" applyProtection="1">
      <protection locked="0"/>
    </xf>
    <xf numFmtId="165" fontId="15" fillId="0" borderId="248" xfId="0" applyNumberFormat="1" applyFont="1" applyFill="1" applyBorder="1" applyProtection="1">
      <protection locked="0"/>
    </xf>
    <xf numFmtId="165" fontId="15" fillId="0" borderId="365" xfId="0" applyNumberFormat="1" applyFont="1" applyFill="1" applyBorder="1" applyProtection="1">
      <protection locked="0"/>
    </xf>
    <xf numFmtId="6" fontId="40" fillId="8" borderId="12" xfId="0" applyNumberFormat="1" applyFont="1" applyFill="1" applyBorder="1" applyAlignment="1" applyProtection="1">
      <alignment horizontal="right" vertical="center"/>
    </xf>
    <xf numFmtId="6" fontId="40" fillId="8" borderId="462" xfId="0" applyNumberFormat="1" applyFont="1" applyFill="1" applyBorder="1" applyAlignment="1" applyProtection="1">
      <alignment horizontal="right" vertical="center"/>
    </xf>
    <xf numFmtId="6" fontId="40" fillId="8" borderId="221" xfId="0" applyNumberFormat="1" applyFont="1" applyFill="1" applyBorder="1" applyAlignment="1" applyProtection="1">
      <alignment horizontal="right" vertical="center"/>
    </xf>
    <xf numFmtId="0" fontId="42" fillId="16" borderId="228" xfId="0" applyFont="1" applyFill="1" applyBorder="1" applyAlignment="1" applyProtection="1">
      <alignment horizontal="center" wrapText="1"/>
    </xf>
    <xf numFmtId="0" fontId="19" fillId="16" borderId="228" xfId="0" applyFont="1" applyFill="1" applyBorder="1" applyAlignment="1" applyProtection="1">
      <alignment horizontal="center" wrapText="1"/>
    </xf>
    <xf numFmtId="0" fontId="19" fillId="16" borderId="229" xfId="0" applyFont="1" applyFill="1" applyBorder="1" applyAlignment="1" applyProtection="1">
      <alignment wrapText="1"/>
    </xf>
    <xf numFmtId="0" fontId="15" fillId="0" borderId="434" xfId="0" applyFont="1" applyFill="1" applyBorder="1" applyAlignment="1" applyProtection="1">
      <protection locked="0"/>
    </xf>
    <xf numFmtId="166" fontId="15" fillId="0" borderId="395" xfId="0" applyNumberFormat="1" applyFont="1" applyFill="1" applyBorder="1" applyAlignment="1" applyProtection="1">
      <protection locked="0"/>
    </xf>
    <xf numFmtId="14" fontId="15" fillId="0" borderId="485" xfId="0" applyNumberFormat="1" applyFont="1" applyFill="1" applyBorder="1" applyAlignment="1" applyProtection="1">
      <protection locked="0"/>
    </xf>
    <xf numFmtId="14" fontId="15" fillId="0" borderId="533" xfId="0" applyNumberFormat="1" applyFont="1" applyFill="1" applyBorder="1" applyAlignment="1" applyProtection="1">
      <protection locked="0"/>
    </xf>
    <xf numFmtId="166" fontId="15" fillId="0" borderId="534" xfId="0" applyNumberFormat="1" applyFont="1" applyFill="1" applyBorder="1" applyAlignment="1" applyProtection="1">
      <alignment wrapText="1"/>
      <protection locked="0"/>
    </xf>
    <xf numFmtId="166" fontId="15" fillId="0" borderId="535" xfId="0" applyNumberFormat="1" applyFont="1" applyFill="1" applyBorder="1" applyAlignment="1" applyProtection="1">
      <alignment wrapText="1"/>
      <protection locked="0"/>
    </xf>
    <xf numFmtId="0" fontId="15" fillId="0" borderId="536" xfId="0" applyFont="1" applyFill="1" applyBorder="1" applyAlignment="1" applyProtection="1">
      <protection locked="0"/>
    </xf>
    <xf numFmtId="170" fontId="15" fillId="0" borderId="537" xfId="0" applyNumberFormat="1" applyFont="1" applyFill="1" applyBorder="1" applyAlignment="1" applyProtection="1">
      <protection locked="0"/>
    </xf>
    <xf numFmtId="0" fontId="15" fillId="0" borderId="538" xfId="0" applyFont="1" applyFill="1" applyBorder="1" applyAlignment="1" applyProtection="1">
      <protection locked="0"/>
    </xf>
    <xf numFmtId="42" fontId="22" fillId="6" borderId="235" xfId="0" applyNumberFormat="1" applyFont="1" applyFill="1" applyBorder="1" applyAlignment="1" applyProtection="1">
      <alignment vertical="center"/>
    </xf>
    <xf numFmtId="0" fontId="14" fillId="6" borderId="395" xfId="0" applyFont="1" applyFill="1" applyBorder="1" applyAlignment="1" applyProtection="1">
      <alignment horizontal="left"/>
    </xf>
    <xf numFmtId="0" fontId="14" fillId="6" borderId="240" xfId="0" applyFont="1" applyFill="1" applyBorder="1" applyAlignment="1" applyProtection="1">
      <alignment horizontal="left"/>
    </xf>
    <xf numFmtId="0" fontId="0" fillId="6" borderId="240" xfId="0" applyFont="1" applyFill="1" applyBorder="1" applyAlignment="1" applyProtection="1">
      <alignment horizontal="left"/>
    </xf>
    <xf numFmtId="0" fontId="0" fillId="6" borderId="245" xfId="0" applyFont="1" applyFill="1" applyBorder="1" applyAlignment="1" applyProtection="1">
      <alignment horizontal="left"/>
    </xf>
    <xf numFmtId="0" fontId="0" fillId="0" borderId="489" xfId="0" applyBorder="1" applyProtection="1">
      <protection locked="0"/>
    </xf>
    <xf numFmtId="0" fontId="20" fillId="0" borderId="0" xfId="0" applyFont="1" applyFill="1" applyBorder="1" applyAlignment="1" applyProtection="1">
      <protection locked="0"/>
    </xf>
    <xf numFmtId="5" fontId="19" fillId="0" borderId="218" xfId="0" applyNumberFormat="1" applyFont="1" applyFill="1" applyBorder="1" applyAlignment="1" applyProtection="1">
      <alignment horizontal="center"/>
      <protection locked="0"/>
    </xf>
    <xf numFmtId="5" fontId="19" fillId="0" borderId="214" xfId="0" applyNumberFormat="1" applyFont="1" applyFill="1" applyBorder="1" applyAlignment="1" applyProtection="1">
      <alignment horizontal="center"/>
      <protection locked="0"/>
    </xf>
    <xf numFmtId="5" fontId="19" fillId="0" borderId="215" xfId="0" applyNumberFormat="1" applyFont="1" applyFill="1" applyBorder="1" applyAlignment="1" applyProtection="1">
      <alignment horizontal="center"/>
      <protection locked="0"/>
    </xf>
    <xf numFmtId="5" fontId="19" fillId="0" borderId="0" xfId="0" applyNumberFormat="1" applyFont="1" applyFill="1" applyBorder="1" applyAlignment="1" applyProtection="1">
      <alignment horizontal="center"/>
      <protection locked="0"/>
    </xf>
    <xf numFmtId="5" fontId="19" fillId="0" borderId="128" xfId="0" applyNumberFormat="1" applyFont="1" applyFill="1" applyBorder="1" applyAlignment="1" applyProtection="1">
      <alignment horizontal="center"/>
      <protection locked="0"/>
    </xf>
    <xf numFmtId="42" fontId="7" fillId="0" borderId="543" xfId="0" applyNumberFormat="1" applyFont="1" applyBorder="1" applyAlignment="1" applyProtection="1">
      <protection locked="0"/>
    </xf>
    <xf numFmtId="42" fontId="5" fillId="24" borderId="541" xfId="0" applyNumberFormat="1" applyFont="1" applyFill="1" applyBorder="1" applyAlignment="1" applyProtection="1">
      <alignment vertical="center"/>
    </xf>
    <xf numFmtId="42" fontId="7" fillId="8" borderId="276" xfId="0" applyNumberFormat="1" applyFont="1" applyFill="1" applyBorder="1" applyAlignment="1" applyProtection="1">
      <protection locked="0"/>
    </xf>
    <xf numFmtId="42" fontId="7" fillId="8" borderId="267" xfId="0" applyNumberFormat="1" applyFont="1" applyFill="1" applyBorder="1" applyAlignment="1" applyProtection="1">
      <protection locked="0"/>
    </xf>
    <xf numFmtId="0" fontId="19" fillId="32" borderId="0" xfId="0" applyFont="1" applyFill="1" applyBorder="1" applyAlignment="1" applyProtection="1">
      <alignment vertical="center"/>
    </xf>
    <xf numFmtId="0" fontId="15" fillId="32" borderId="0" xfId="0" applyFont="1" applyFill="1" applyBorder="1" applyProtection="1"/>
    <xf numFmtId="0" fontId="15" fillId="0" borderId="0" xfId="0" applyFont="1" applyFill="1" applyBorder="1" applyAlignment="1" applyProtection="1"/>
    <xf numFmtId="0" fontId="15" fillId="0" borderId="0" xfId="0" applyFont="1" applyFill="1" applyBorder="1" applyAlignment="1" applyProtection="1">
      <alignment horizontal="right" vertical="center"/>
    </xf>
    <xf numFmtId="0" fontId="15" fillId="0" borderId="26" xfId="0" applyFont="1" applyFill="1" applyBorder="1" applyAlignment="1" applyProtection="1">
      <alignment horizontal="right" vertical="center"/>
    </xf>
    <xf numFmtId="0" fontId="15" fillId="0" borderId="6" xfId="0" applyFont="1" applyFill="1" applyBorder="1" applyAlignment="1" applyProtection="1">
      <alignment horizontal="left"/>
      <protection locked="0"/>
    </xf>
    <xf numFmtId="0" fontId="15" fillId="0" borderId="6" xfId="0" applyFont="1" applyFill="1" applyBorder="1" applyProtection="1">
      <protection locked="0"/>
    </xf>
    <xf numFmtId="0" fontId="20" fillId="16" borderId="0" xfId="0" applyFont="1" applyFill="1" applyBorder="1" applyAlignment="1" applyProtection="1"/>
    <xf numFmtId="9" fontId="19" fillId="16" borderId="129" xfId="0" applyNumberFormat="1" applyFont="1" applyFill="1" applyBorder="1" applyAlignment="1" applyProtection="1">
      <alignment horizontal="center" vertical="center" wrapText="1"/>
    </xf>
    <xf numFmtId="44" fontId="22" fillId="0" borderId="380" xfId="0" applyNumberFormat="1" applyFont="1" applyFill="1" applyBorder="1" applyAlignment="1" applyProtection="1">
      <alignment vertical="center"/>
      <protection locked="0"/>
    </xf>
    <xf numFmtId="44" fontId="22" fillId="0" borderId="244" xfId="0" applyNumberFormat="1" applyFont="1" applyFill="1" applyBorder="1" applyAlignment="1" applyProtection="1">
      <alignment vertical="center"/>
      <protection locked="0"/>
    </xf>
    <xf numFmtId="3" fontId="14" fillId="0" borderId="0" xfId="0" applyNumberFormat="1" applyFont="1" applyFill="1" applyBorder="1" applyAlignment="1" applyProtection="1">
      <alignment horizontal="left"/>
    </xf>
    <xf numFmtId="0" fontId="16" fillId="0" borderId="0" xfId="0" applyFont="1" applyFill="1" applyAlignment="1" applyProtection="1">
      <alignment horizontal="center" vertical="center" wrapText="1"/>
    </xf>
    <xf numFmtId="0" fontId="15" fillId="0" borderId="240" xfId="0" applyFont="1" applyFill="1" applyBorder="1" applyProtection="1">
      <protection locked="0"/>
    </xf>
    <xf numFmtId="0" fontId="15" fillId="16" borderId="158" xfId="0" applyFont="1" applyFill="1" applyBorder="1" applyAlignment="1" applyProtection="1">
      <alignment wrapText="1"/>
    </xf>
    <xf numFmtId="0" fontId="15" fillId="0" borderId="235" xfId="0" applyFont="1" applyFill="1" applyBorder="1" applyAlignment="1" applyProtection="1">
      <alignment wrapText="1"/>
      <protection locked="0"/>
    </xf>
    <xf numFmtId="0" fontId="37" fillId="0" borderId="0" xfId="0" applyFont="1" applyFill="1" applyBorder="1" applyAlignment="1" applyProtection="1">
      <alignment horizontal="right" vertical="center"/>
    </xf>
    <xf numFmtId="0" fontId="37" fillId="0" borderId="3" xfId="0" applyFont="1" applyFill="1" applyBorder="1" applyAlignment="1" applyProtection="1">
      <alignment horizontal="right" vertical="center"/>
    </xf>
    <xf numFmtId="0" fontId="15" fillId="0" borderId="226" xfId="0" applyFont="1" applyFill="1" applyBorder="1" applyAlignment="1" applyProtection="1">
      <protection locked="0"/>
    </xf>
    <xf numFmtId="0" fontId="15" fillId="0" borderId="6" xfId="0" applyFont="1" applyFill="1" applyBorder="1" applyAlignment="1" applyProtection="1">
      <protection locked="0"/>
    </xf>
    <xf numFmtId="0" fontId="15" fillId="0" borderId="51" xfId="0" applyFont="1" applyFill="1" applyBorder="1" applyAlignment="1" applyProtection="1">
      <protection locked="0"/>
    </xf>
    <xf numFmtId="0" fontId="15" fillId="0" borderId="28" xfId="0" applyFont="1" applyFill="1" applyBorder="1" applyProtection="1">
      <protection locked="0"/>
    </xf>
    <xf numFmtId="0" fontId="0" fillId="0" borderId="0" xfId="0" applyFont="1" applyFill="1" applyBorder="1" applyProtection="1"/>
    <xf numFmtId="0" fontId="23" fillId="5" borderId="532" xfId="0" applyFont="1" applyFill="1" applyBorder="1" applyAlignment="1" applyProtection="1">
      <protection locked="0"/>
    </xf>
    <xf numFmtId="0" fontId="23" fillId="5" borderId="539" xfId="0" applyFont="1" applyFill="1" applyBorder="1" applyAlignment="1" applyProtection="1">
      <protection locked="0"/>
    </xf>
    <xf numFmtId="0" fontId="15" fillId="0" borderId="539" xfId="0" applyFont="1" applyBorder="1" applyAlignment="1" applyProtection="1">
      <protection locked="0"/>
    </xf>
    <xf numFmtId="0" fontId="0" fillId="5" borderId="540" xfId="0" applyFont="1" applyFill="1" applyBorder="1" applyAlignment="1" applyProtection="1">
      <protection locked="0"/>
    </xf>
    <xf numFmtId="0" fontId="0" fillId="5" borderId="245" xfId="0" applyFont="1" applyFill="1" applyBorder="1" applyAlignment="1" applyProtection="1">
      <protection locked="0"/>
    </xf>
    <xf numFmtId="0" fontId="0" fillId="5" borderId="284" xfId="0" applyFont="1" applyFill="1" applyBorder="1" applyAlignment="1" applyProtection="1">
      <protection locked="0"/>
    </xf>
    <xf numFmtId="0" fontId="15" fillId="0" borderId="284" xfId="0" applyFont="1" applyBorder="1" applyAlignment="1" applyProtection="1">
      <protection locked="0"/>
    </xf>
    <xf numFmtId="0" fontId="0" fillId="5" borderId="436" xfId="0" applyFont="1" applyFill="1" applyBorder="1" applyAlignment="1" applyProtection="1">
      <protection locked="0"/>
    </xf>
    <xf numFmtId="0" fontId="0" fillId="5" borderId="240" xfId="0" applyFont="1" applyFill="1" applyBorder="1" applyAlignment="1" applyProtection="1">
      <protection locked="0"/>
    </xf>
    <xf numFmtId="0" fontId="0" fillId="5" borderId="267" xfId="0" applyFont="1" applyFill="1" applyBorder="1" applyAlignment="1" applyProtection="1">
      <protection locked="0"/>
    </xf>
    <xf numFmtId="0" fontId="15" fillId="0" borderId="267" xfId="0" applyFont="1" applyBorder="1" applyAlignment="1" applyProtection="1">
      <protection locked="0"/>
    </xf>
    <xf numFmtId="0" fontId="0" fillId="5" borderId="269" xfId="0" applyFont="1" applyFill="1" applyBorder="1" applyAlignment="1" applyProtection="1">
      <protection locked="0"/>
    </xf>
    <xf numFmtId="10" fontId="53" fillId="7" borderId="405" xfId="0" applyNumberFormat="1" applyFont="1" applyFill="1" applyBorder="1" applyProtection="1">
      <protection locked="0"/>
    </xf>
    <xf numFmtId="167" fontId="0" fillId="0" borderId="0" xfId="0" applyNumberFormat="1" applyFont="1" applyProtection="1">
      <protection locked="0"/>
    </xf>
    <xf numFmtId="42" fontId="42" fillId="6" borderId="188" xfId="0" applyNumberFormat="1" applyFont="1" applyFill="1" applyBorder="1" applyAlignment="1" applyProtection="1">
      <alignment vertical="center"/>
    </xf>
    <xf numFmtId="42" fontId="42" fillId="6" borderId="189" xfId="0" applyNumberFormat="1" applyFont="1" applyFill="1" applyBorder="1" applyAlignment="1" applyProtection="1">
      <alignment vertical="center"/>
    </xf>
    <xf numFmtId="42" fontId="42" fillId="6" borderId="148" xfId="0" applyNumberFormat="1" applyFont="1" applyFill="1" applyBorder="1" applyAlignment="1" applyProtection="1">
      <alignment vertical="center"/>
    </xf>
    <xf numFmtId="42" fontId="40" fillId="6" borderId="352" xfId="0" applyNumberFormat="1" applyFont="1" applyFill="1" applyBorder="1" applyAlignment="1" applyProtection="1">
      <alignment horizontal="right" vertical="center"/>
    </xf>
    <xf numFmtId="42" fontId="40" fillId="6" borderId="353" xfId="0" applyNumberFormat="1" applyFont="1" applyFill="1" applyBorder="1" applyAlignment="1" applyProtection="1">
      <alignment horizontal="right" vertical="center"/>
    </xf>
    <xf numFmtId="42" fontId="40" fillId="6" borderId="348" xfId="0" applyNumberFormat="1" applyFont="1" applyFill="1" applyBorder="1" applyAlignment="1" applyProtection="1">
      <alignment horizontal="right" vertical="center"/>
    </xf>
    <xf numFmtId="42" fontId="40" fillId="0" borderId="334" xfId="0" applyNumberFormat="1" applyFont="1" applyFill="1" applyBorder="1" applyAlignment="1" applyProtection="1">
      <alignment horizontal="right" vertical="center"/>
      <protection locked="0"/>
    </xf>
    <xf numFmtId="42" fontId="40" fillId="0" borderId="335" xfId="0" applyNumberFormat="1" applyFont="1" applyFill="1" applyBorder="1" applyAlignment="1" applyProtection="1">
      <alignment horizontal="right" vertical="center"/>
      <protection locked="0"/>
    </xf>
    <xf numFmtId="42" fontId="40" fillId="0" borderId="336" xfId="0" applyNumberFormat="1" applyFont="1" applyFill="1" applyBorder="1" applyAlignment="1" applyProtection="1">
      <alignment vertical="center"/>
      <protection locked="0"/>
    </xf>
    <xf numFmtId="42" fontId="40" fillId="0" borderId="339" xfId="0" applyNumberFormat="1" applyFont="1" applyFill="1" applyBorder="1" applyAlignment="1" applyProtection="1">
      <alignment horizontal="right" vertical="center"/>
      <protection locked="0"/>
    </xf>
    <xf numFmtId="42" fontId="40" fillId="0" borderId="340" xfId="0" applyNumberFormat="1" applyFont="1" applyFill="1" applyBorder="1" applyAlignment="1" applyProtection="1">
      <alignment horizontal="right" vertical="center"/>
      <protection locked="0"/>
    </xf>
    <xf numFmtId="42" fontId="40" fillId="0" borderId="318" xfId="0" applyNumberFormat="1" applyFont="1" applyFill="1" applyBorder="1" applyAlignment="1" applyProtection="1">
      <alignment vertical="center"/>
      <protection locked="0"/>
    </xf>
    <xf numFmtId="42" fontId="40" fillId="0" borderId="346" xfId="0" applyNumberFormat="1" applyFont="1" applyFill="1" applyBorder="1" applyAlignment="1" applyProtection="1">
      <alignment horizontal="right" vertical="center"/>
      <protection locked="0"/>
    </xf>
    <xf numFmtId="42" fontId="40" fillId="0" borderId="347" xfId="0" applyNumberFormat="1" applyFont="1" applyFill="1" applyBorder="1" applyAlignment="1" applyProtection="1">
      <alignment horizontal="right" vertical="center"/>
      <protection locked="0"/>
    </xf>
    <xf numFmtId="42" fontId="40" fillId="0" borderId="348" xfId="0" applyNumberFormat="1" applyFont="1" applyFill="1" applyBorder="1" applyAlignment="1" applyProtection="1">
      <alignment vertical="center"/>
      <protection locked="0"/>
    </xf>
    <xf numFmtId="42" fontId="40" fillId="6" borderId="372" xfId="0" applyNumberFormat="1" applyFont="1" applyFill="1" applyBorder="1" applyAlignment="1" applyProtection="1">
      <alignment horizontal="right" vertical="center"/>
    </xf>
    <xf numFmtId="42" fontId="40" fillId="0" borderId="360" xfId="0" applyNumberFormat="1" applyFont="1" applyFill="1" applyBorder="1" applyAlignment="1" applyProtection="1">
      <alignment vertical="center"/>
      <protection locked="0"/>
    </xf>
    <xf numFmtId="42" fontId="40" fillId="0" borderId="361" xfId="0" applyNumberFormat="1" applyFont="1" applyFill="1" applyBorder="1" applyAlignment="1" applyProtection="1">
      <alignment vertical="center"/>
      <protection locked="0"/>
    </xf>
    <xf numFmtId="42" fontId="40" fillId="6" borderId="428" xfId="0" applyNumberFormat="1" applyFont="1" applyFill="1" applyBorder="1" applyAlignment="1" applyProtection="1">
      <alignment horizontal="right" vertical="center"/>
    </xf>
    <xf numFmtId="42" fontId="40" fillId="0" borderId="491" xfId="0" applyNumberFormat="1" applyFont="1" applyFill="1" applyBorder="1" applyAlignment="1" applyProtection="1">
      <alignment vertical="center"/>
      <protection locked="0"/>
    </xf>
    <xf numFmtId="42" fontId="40" fillId="0" borderId="492" xfId="0" applyNumberFormat="1" applyFont="1" applyFill="1" applyBorder="1" applyAlignment="1" applyProtection="1">
      <alignment vertical="center"/>
      <protection locked="0"/>
    </xf>
    <xf numFmtId="42" fontId="61" fillId="6" borderId="529" xfId="0" applyNumberFormat="1" applyFont="1" applyFill="1" applyBorder="1" applyAlignment="1" applyProtection="1">
      <alignment horizontal="right" vertical="center"/>
    </xf>
    <xf numFmtId="42" fontId="40" fillId="6" borderId="526" xfId="0" applyNumberFormat="1" applyFont="1" applyFill="1" applyBorder="1" applyAlignment="1" applyProtection="1">
      <alignment horizontal="right" vertical="center"/>
    </xf>
    <xf numFmtId="42" fontId="40" fillId="0" borderId="527" xfId="0" applyNumberFormat="1" applyFont="1" applyFill="1" applyBorder="1" applyAlignment="1" applyProtection="1">
      <alignment vertical="center"/>
      <protection locked="0"/>
    </xf>
    <xf numFmtId="42" fontId="40" fillId="0" borderId="528" xfId="0" applyNumberFormat="1" applyFont="1" applyFill="1" applyBorder="1" applyAlignment="1" applyProtection="1">
      <alignment vertical="center"/>
      <protection locked="0"/>
    </xf>
    <xf numFmtId="42" fontId="42" fillId="6" borderId="251" xfId="0" applyNumberFormat="1" applyFont="1" applyFill="1" applyBorder="1" applyAlignment="1" applyProtection="1">
      <alignment vertical="center"/>
    </xf>
    <xf numFmtId="42" fontId="40" fillId="6" borderId="359" xfId="0" applyNumberFormat="1" applyFont="1" applyFill="1" applyBorder="1" applyAlignment="1" applyProtection="1">
      <alignment vertical="center"/>
    </xf>
    <xf numFmtId="42" fontId="42" fillId="6" borderId="248" xfId="0" applyNumberFormat="1" applyFont="1" applyFill="1" applyBorder="1" applyAlignment="1" applyProtection="1">
      <alignment vertical="center"/>
    </xf>
    <xf numFmtId="42" fontId="40" fillId="6" borderId="362" xfId="0" applyNumberFormat="1" applyFont="1" applyFill="1" applyBorder="1" applyAlignment="1" applyProtection="1">
      <alignment vertical="center"/>
    </xf>
    <xf numFmtId="42" fontId="40" fillId="0" borderId="363" xfId="0" applyNumberFormat="1" applyFont="1" applyFill="1" applyBorder="1" applyAlignment="1" applyProtection="1">
      <alignment vertical="center"/>
      <protection locked="0"/>
    </xf>
    <xf numFmtId="42" fontId="40" fillId="0" borderId="364" xfId="0" applyNumberFormat="1" applyFont="1" applyFill="1" applyBorder="1" applyAlignment="1" applyProtection="1">
      <alignment vertical="center"/>
      <protection locked="0"/>
    </xf>
    <xf numFmtId="42" fontId="40" fillId="0" borderId="362" xfId="0" applyNumberFormat="1" applyFont="1" applyFill="1" applyBorder="1" applyAlignment="1" applyProtection="1">
      <alignment vertical="center"/>
      <protection locked="0"/>
    </xf>
    <xf numFmtId="42" fontId="42" fillId="6" borderId="365" xfId="0" applyNumberFormat="1" applyFont="1" applyFill="1" applyBorder="1" applyAlignment="1" applyProtection="1">
      <alignment vertical="center"/>
    </xf>
    <xf numFmtId="42" fontId="40" fillId="0" borderId="366" xfId="0" applyNumberFormat="1" applyFont="1" applyFill="1" applyBorder="1" applyAlignment="1" applyProtection="1">
      <alignment vertical="center"/>
      <protection locked="0"/>
    </xf>
    <xf numFmtId="42" fontId="40" fillId="0" borderId="367" xfId="0" applyNumberFormat="1" applyFont="1" applyFill="1" applyBorder="1" applyAlignment="1" applyProtection="1">
      <alignment vertical="center"/>
      <protection locked="0"/>
    </xf>
    <xf numFmtId="42" fontId="40" fillId="0" borderId="368" xfId="0" applyNumberFormat="1" applyFont="1" applyFill="1" applyBorder="1" applyAlignment="1" applyProtection="1">
      <alignment vertical="center"/>
      <protection locked="0"/>
    </xf>
    <xf numFmtId="42" fontId="42" fillId="6" borderId="202" xfId="0" applyNumberFormat="1" applyFont="1" applyFill="1" applyBorder="1" applyAlignment="1" applyProtection="1">
      <alignment vertical="center"/>
    </xf>
    <xf numFmtId="42" fontId="40" fillId="6" borderId="197" xfId="0" applyNumberFormat="1" applyFont="1" applyFill="1" applyBorder="1" applyAlignment="1" applyProtection="1">
      <alignment horizontal="right" vertical="center"/>
    </xf>
    <xf numFmtId="42" fontId="40" fillId="6" borderId="198" xfId="0" applyNumberFormat="1" applyFont="1" applyFill="1" applyBorder="1" applyAlignment="1" applyProtection="1">
      <alignment horizontal="right" vertical="center"/>
    </xf>
    <xf numFmtId="42" fontId="40" fillId="6" borderId="199" xfId="0" applyNumberFormat="1" applyFont="1" applyFill="1" applyBorder="1" applyAlignment="1" applyProtection="1">
      <alignment horizontal="right" vertical="center"/>
    </xf>
    <xf numFmtId="42" fontId="40" fillId="6" borderId="188" xfId="0" applyNumberFormat="1" applyFont="1" applyFill="1" applyBorder="1" applyAlignment="1" applyProtection="1">
      <alignment horizontal="right" vertical="center"/>
    </xf>
    <xf numFmtId="42" fontId="40" fillId="6" borderId="189" xfId="0" applyNumberFormat="1" applyFont="1" applyFill="1" applyBorder="1" applyAlignment="1" applyProtection="1">
      <alignment horizontal="right" vertical="center"/>
    </xf>
    <xf numFmtId="42" fontId="40" fillId="6" borderId="148" xfId="0" applyNumberFormat="1" applyFont="1" applyFill="1" applyBorder="1" applyAlignment="1" applyProtection="1">
      <alignment horizontal="right" vertical="center"/>
    </xf>
    <xf numFmtId="42" fontId="40" fillId="0" borderId="324" xfId="0" applyNumberFormat="1" applyFont="1" applyFill="1" applyBorder="1" applyAlignment="1" applyProtection="1">
      <alignment horizontal="right" vertical="center"/>
      <protection locked="0"/>
    </xf>
    <xf numFmtId="42" fontId="42" fillId="0" borderId="0" xfId="0" applyNumberFormat="1" applyFont="1" applyFill="1" applyBorder="1" applyAlignment="1" applyProtection="1">
      <alignment vertical="center"/>
    </xf>
    <xf numFmtId="42" fontId="40" fillId="6" borderId="493" xfId="0" applyNumberFormat="1" applyFont="1" applyFill="1" applyBorder="1" applyAlignment="1" applyProtection="1">
      <alignment horizontal="right" vertical="center"/>
    </xf>
    <xf numFmtId="42" fontId="40" fillId="6" borderId="494" xfId="0" applyNumberFormat="1" applyFont="1" applyFill="1" applyBorder="1" applyAlignment="1" applyProtection="1">
      <alignment horizontal="right" vertical="center"/>
    </xf>
    <xf numFmtId="42" fontId="40" fillId="6" borderId="49" xfId="0" applyNumberFormat="1" applyFont="1" applyFill="1" applyBorder="1" applyAlignment="1" applyProtection="1">
      <alignment horizontal="right" vertical="center"/>
    </xf>
    <xf numFmtId="42" fontId="40" fillId="0" borderId="495" xfId="0" applyNumberFormat="1" applyFont="1" applyFill="1" applyBorder="1" applyAlignment="1" applyProtection="1">
      <alignment horizontal="right" vertical="center"/>
      <protection locked="0"/>
    </xf>
    <xf numFmtId="42" fontId="40" fillId="0" borderId="496" xfId="0" applyNumberFormat="1" applyFont="1" applyFill="1" applyBorder="1" applyAlignment="1" applyProtection="1">
      <alignment horizontal="right" vertical="center"/>
      <protection locked="0"/>
    </xf>
    <xf numFmtId="42" fontId="40" fillId="0" borderId="497" xfId="0" applyNumberFormat="1" applyFont="1" applyFill="1" applyBorder="1" applyAlignment="1" applyProtection="1">
      <alignment horizontal="right" vertical="center"/>
      <protection locked="0"/>
    </xf>
    <xf numFmtId="42" fontId="40" fillId="6" borderId="185" xfId="0" applyNumberFormat="1" applyFont="1" applyFill="1" applyBorder="1" applyAlignment="1" applyProtection="1">
      <alignment horizontal="right" vertical="center"/>
    </xf>
    <xf numFmtId="42" fontId="40" fillId="6" borderId="186" xfId="0" applyNumberFormat="1" applyFont="1" applyFill="1" applyBorder="1" applyAlignment="1" applyProtection="1">
      <alignment horizontal="right" vertical="center"/>
    </xf>
    <xf numFmtId="42" fontId="40" fillId="6" borderId="187" xfId="0" applyNumberFormat="1" applyFont="1" applyFill="1" applyBorder="1" applyAlignment="1" applyProtection="1">
      <alignment horizontal="right" vertical="center"/>
    </xf>
    <xf numFmtId="42" fontId="40" fillId="6" borderId="349" xfId="0" applyNumberFormat="1" applyFont="1" applyFill="1" applyBorder="1" applyAlignment="1" applyProtection="1">
      <alignment horizontal="right" vertical="center"/>
    </xf>
    <xf numFmtId="42" fontId="40" fillId="6" borderId="350" xfId="0" applyNumberFormat="1" applyFont="1" applyFill="1" applyBorder="1" applyAlignment="1" applyProtection="1">
      <alignment horizontal="right" vertical="center"/>
    </xf>
    <xf numFmtId="42" fontId="40" fillId="6" borderId="351" xfId="0" applyNumberFormat="1" applyFont="1" applyFill="1" applyBorder="1" applyAlignment="1" applyProtection="1">
      <alignment horizontal="right" vertical="center"/>
    </xf>
    <xf numFmtId="42" fontId="40" fillId="0" borderId="266" xfId="0" applyNumberFormat="1" applyFont="1" applyFill="1" applyBorder="1" applyAlignment="1" applyProtection="1">
      <alignment vertical="center"/>
      <protection locked="0"/>
    </xf>
    <xf numFmtId="42" fontId="40" fillId="0" borderId="269" xfId="0" applyNumberFormat="1" applyFont="1" applyFill="1" applyBorder="1" applyAlignment="1" applyProtection="1">
      <alignment vertical="center"/>
      <protection locked="0"/>
    </xf>
    <xf numFmtId="42" fontId="40" fillId="0" borderId="354" xfId="0" applyNumberFormat="1" applyFont="1" applyFill="1" applyBorder="1" applyAlignment="1" applyProtection="1">
      <alignment horizontal="right" vertical="center"/>
      <protection locked="0"/>
    </xf>
    <xf numFmtId="42" fontId="40" fillId="0" borderId="355" xfId="0" applyNumberFormat="1" applyFont="1" applyFill="1" applyBorder="1" applyAlignment="1" applyProtection="1">
      <alignment horizontal="right" vertical="center"/>
      <protection locked="0"/>
    </xf>
    <xf numFmtId="42" fontId="40" fillId="0" borderId="331" xfId="0" applyNumberFormat="1" applyFont="1" applyFill="1" applyBorder="1" applyAlignment="1" applyProtection="1">
      <alignment vertical="center"/>
      <protection locked="0"/>
    </xf>
    <xf numFmtId="42" fontId="40" fillId="6" borderId="176" xfId="0" applyNumberFormat="1" applyFont="1" applyFill="1" applyBorder="1" applyAlignment="1" applyProtection="1">
      <alignment horizontal="right" vertical="center"/>
    </xf>
    <xf numFmtId="42" fontId="40" fillId="6" borderId="177" xfId="0" applyNumberFormat="1" applyFont="1" applyFill="1" applyBorder="1" applyAlignment="1" applyProtection="1">
      <alignment horizontal="right" vertical="center"/>
    </xf>
    <xf numFmtId="42" fontId="40" fillId="6" borderId="196" xfId="0" applyNumberFormat="1" applyFont="1" applyFill="1" applyBorder="1" applyAlignment="1" applyProtection="1">
      <alignment horizontal="right" vertical="center"/>
    </xf>
    <xf numFmtId="42" fontId="40" fillId="6" borderId="356" xfId="1" applyNumberFormat="1" applyFont="1" applyFill="1" applyBorder="1" applyAlignment="1" applyProtection="1">
      <alignment horizontal="right" vertical="center"/>
    </xf>
    <xf numFmtId="42" fontId="40" fillId="6" borderId="273" xfId="1" applyNumberFormat="1" applyFont="1" applyFill="1" applyBorder="1" applyAlignment="1" applyProtection="1">
      <alignment horizontal="right" vertical="center"/>
    </xf>
    <xf numFmtId="42" fontId="40" fillId="6" borderId="266" xfId="1" applyNumberFormat="1" applyFont="1" applyFill="1" applyBorder="1" applyAlignment="1" applyProtection="1">
      <alignment horizontal="right" vertical="center"/>
    </xf>
    <xf numFmtId="42" fontId="40" fillId="6" borderId="357" xfId="0" applyNumberFormat="1" applyFont="1" applyFill="1" applyBorder="1" applyProtection="1"/>
    <xf numFmtId="42" fontId="40" fillId="6" borderId="287" xfId="0" applyNumberFormat="1" applyFont="1" applyFill="1" applyBorder="1" applyProtection="1"/>
    <xf numFmtId="42" fontId="40" fillId="6" borderId="358" xfId="0" applyNumberFormat="1" applyFont="1" applyFill="1" applyBorder="1" applyProtection="1"/>
    <xf numFmtId="42" fontId="40" fillId="6" borderId="313" xfId="0" applyNumberFormat="1" applyFont="1" applyFill="1" applyBorder="1" applyAlignment="1" applyProtection="1">
      <alignment horizontal="right" vertical="center"/>
    </xf>
    <xf numFmtId="42" fontId="40" fillId="0" borderId="314" xfId="0" applyNumberFormat="1" applyFont="1" applyFill="1" applyBorder="1" applyAlignment="1" applyProtection="1">
      <alignment horizontal="right" vertical="center"/>
      <protection locked="0"/>
    </xf>
    <xf numFmtId="42" fontId="40" fillId="0" borderId="315" xfId="0" applyNumberFormat="1" applyFont="1" applyFill="1" applyBorder="1" applyAlignment="1" applyProtection="1">
      <alignment horizontal="right" vertical="center"/>
      <protection locked="0"/>
    </xf>
    <xf numFmtId="42" fontId="40" fillId="6" borderId="316" xfId="0" applyNumberFormat="1" applyFont="1" applyFill="1" applyBorder="1" applyAlignment="1" applyProtection="1">
      <alignment vertical="center"/>
    </xf>
    <xf numFmtId="42" fontId="40" fillId="0" borderId="317" xfId="0" applyNumberFormat="1" applyFont="1" applyFill="1" applyBorder="1" applyAlignment="1" applyProtection="1">
      <alignment horizontal="right" vertical="center"/>
      <protection locked="0"/>
    </xf>
    <xf numFmtId="42" fontId="40" fillId="0" borderId="318" xfId="0" applyNumberFormat="1" applyFont="1" applyFill="1" applyBorder="1" applyAlignment="1" applyProtection="1">
      <alignment horizontal="right" vertical="center"/>
      <protection locked="0"/>
    </xf>
    <xf numFmtId="42" fontId="40" fillId="6" borderId="319" xfId="0" applyNumberFormat="1" applyFont="1" applyFill="1" applyBorder="1" applyAlignment="1" applyProtection="1">
      <alignment horizontal="right" vertical="center"/>
    </xf>
    <xf numFmtId="42" fontId="40" fillId="0" borderId="320" xfId="0" applyNumberFormat="1" applyFont="1" applyFill="1" applyBorder="1" applyAlignment="1" applyProtection="1">
      <alignment horizontal="right" vertical="center"/>
      <protection locked="0"/>
    </xf>
    <xf numFmtId="42" fontId="40" fillId="0" borderId="321" xfId="0" applyNumberFormat="1" applyFont="1" applyFill="1" applyBorder="1" applyAlignment="1" applyProtection="1">
      <alignment horizontal="right" vertical="center"/>
      <protection locked="0"/>
    </xf>
    <xf numFmtId="42" fontId="40" fillId="0" borderId="415" xfId="0" applyNumberFormat="1" applyFont="1" applyFill="1" applyBorder="1" applyAlignment="1" applyProtection="1">
      <alignment horizontal="right" vertical="center"/>
      <protection locked="0"/>
    </xf>
    <xf numFmtId="42" fontId="40" fillId="0" borderId="322" xfId="0" applyNumberFormat="1" applyFont="1" applyFill="1" applyBorder="1" applyAlignment="1" applyProtection="1">
      <alignment horizontal="right" vertical="center"/>
      <protection locked="0"/>
    </xf>
    <xf numFmtId="42" fontId="40" fillId="0" borderId="323" xfId="0" applyNumberFormat="1" applyFont="1" applyFill="1" applyBorder="1" applyAlignment="1" applyProtection="1">
      <alignment horizontal="right" vertical="center"/>
      <protection locked="0"/>
    </xf>
    <xf numFmtId="42" fontId="40" fillId="0" borderId="416" xfId="0" applyNumberFormat="1" applyFont="1" applyFill="1" applyBorder="1" applyAlignment="1" applyProtection="1">
      <alignment horizontal="right" vertical="center"/>
      <protection locked="0"/>
    </xf>
    <xf numFmtId="42" fontId="40" fillId="0" borderId="325" xfId="0" applyNumberFormat="1" applyFont="1" applyFill="1" applyBorder="1" applyAlignment="1" applyProtection="1">
      <alignment horizontal="right" vertical="center"/>
      <protection locked="0"/>
    </xf>
    <xf numFmtId="42" fontId="40" fillId="0" borderId="326" xfId="0" applyNumberFormat="1" applyFont="1" applyFill="1" applyBorder="1" applyAlignment="1" applyProtection="1">
      <alignment horizontal="right" vertical="center"/>
      <protection locked="0"/>
    </xf>
    <xf numFmtId="42" fontId="40" fillId="6" borderId="521" xfId="0" applyNumberFormat="1" applyFont="1" applyFill="1" applyBorder="1" applyAlignment="1" applyProtection="1">
      <alignment horizontal="right" vertical="center"/>
    </xf>
    <xf numFmtId="42" fontId="40" fillId="6" borderId="522" xfId="0" applyNumberFormat="1" applyFont="1" applyFill="1" applyBorder="1" applyAlignment="1" applyProtection="1">
      <alignment horizontal="right" vertical="center"/>
    </xf>
    <xf numFmtId="42" fontId="40" fillId="6" borderId="523" xfId="0" applyNumberFormat="1" applyFont="1" applyFill="1" applyBorder="1" applyAlignment="1" applyProtection="1">
      <alignment horizontal="right" vertical="center"/>
    </xf>
    <xf numFmtId="42" fontId="40" fillId="0" borderId="524" xfId="0" applyNumberFormat="1" applyFont="1" applyFill="1" applyBorder="1" applyAlignment="1" applyProtection="1">
      <alignment vertical="center"/>
      <protection locked="0"/>
    </xf>
    <xf numFmtId="42" fontId="40" fillId="0" borderId="525" xfId="0" applyNumberFormat="1" applyFont="1" applyFill="1" applyBorder="1" applyAlignment="1" applyProtection="1">
      <alignment vertical="center"/>
      <protection locked="0"/>
    </xf>
    <xf numFmtId="42" fontId="40" fillId="0" borderId="398" xfId="0" applyNumberFormat="1" applyFont="1" applyFill="1" applyBorder="1" applyAlignment="1" applyProtection="1">
      <alignment vertical="center"/>
      <protection locked="0"/>
    </xf>
    <xf numFmtId="42" fontId="42" fillId="6" borderId="182" xfId="0" applyNumberFormat="1" applyFont="1" applyFill="1" applyBorder="1" applyAlignment="1" applyProtection="1">
      <alignment vertical="center"/>
    </xf>
    <xf numFmtId="42" fontId="42" fillId="6" borderId="183" xfId="0" applyNumberFormat="1" applyFont="1" applyFill="1" applyBorder="1" applyAlignment="1" applyProtection="1">
      <alignment vertical="center"/>
    </xf>
    <xf numFmtId="42" fontId="42" fillId="6" borderId="184" xfId="0" applyNumberFormat="1" applyFont="1" applyFill="1" applyBorder="1" applyAlignment="1" applyProtection="1">
      <alignment vertical="center"/>
    </xf>
    <xf numFmtId="42" fontId="62" fillId="6" borderId="327" xfId="0" applyNumberFormat="1" applyFont="1" applyFill="1" applyBorder="1" applyAlignment="1" applyProtection="1">
      <alignment vertical="center"/>
    </xf>
    <xf numFmtId="42" fontId="62" fillId="6" borderId="288" xfId="0" applyNumberFormat="1" applyFont="1" applyFill="1" applyBorder="1" applyAlignment="1" applyProtection="1">
      <alignment vertical="center"/>
    </xf>
    <xf numFmtId="42" fontId="62" fillId="6" borderId="328" xfId="0" applyNumberFormat="1" applyFont="1" applyFill="1" applyBorder="1" applyAlignment="1" applyProtection="1">
      <alignment vertical="center"/>
    </xf>
    <xf numFmtId="42" fontId="62" fillId="6" borderId="329" xfId="0" applyNumberFormat="1" applyFont="1" applyFill="1" applyBorder="1" applyAlignment="1" applyProtection="1">
      <alignment vertical="center"/>
    </xf>
    <xf numFmtId="42" fontId="62" fillId="6" borderId="330" xfId="0" applyNumberFormat="1" applyFont="1" applyFill="1" applyBorder="1" applyAlignment="1" applyProtection="1">
      <alignment vertical="center"/>
    </xf>
    <xf numFmtId="42" fontId="62" fillId="6" borderId="331" xfId="0" applyNumberFormat="1" applyFont="1" applyFill="1" applyBorder="1" applyAlignment="1" applyProtection="1">
      <alignment vertical="center"/>
    </xf>
    <xf numFmtId="42" fontId="42" fillId="6" borderId="173" xfId="0" applyNumberFormat="1" applyFont="1" applyFill="1" applyBorder="1" applyAlignment="1" applyProtection="1">
      <alignment vertical="center"/>
    </xf>
    <xf numFmtId="42" fontId="42" fillId="6" borderId="174" xfId="0" applyNumberFormat="1" applyFont="1" applyFill="1" applyBorder="1" applyAlignment="1" applyProtection="1">
      <alignment vertical="center"/>
    </xf>
    <xf numFmtId="42" fontId="42" fillId="6" borderId="175" xfId="0" applyNumberFormat="1" applyFont="1" applyFill="1" applyBorder="1" applyAlignment="1" applyProtection="1">
      <alignment vertical="center"/>
    </xf>
    <xf numFmtId="14" fontId="3" fillId="0" borderId="276" xfId="0" applyNumberFormat="1" applyFont="1" applyFill="1" applyBorder="1" applyAlignment="1" applyProtection="1">
      <alignment vertical="center"/>
      <protection locked="0"/>
    </xf>
    <xf numFmtId="0" fontId="3" fillId="0" borderId="276" xfId="0" applyFont="1" applyFill="1" applyBorder="1" applyAlignment="1" applyProtection="1">
      <alignment vertical="center" wrapText="1"/>
      <protection locked="0"/>
    </xf>
    <xf numFmtId="0" fontId="0" fillId="0" borderId="15" xfId="0" applyFill="1" applyBorder="1" applyProtection="1"/>
    <xf numFmtId="0" fontId="0" fillId="0" borderId="19" xfId="0" applyFill="1" applyBorder="1" applyProtection="1"/>
    <xf numFmtId="0" fontId="0" fillId="0" borderId="21" xfId="0" applyFill="1" applyBorder="1" applyProtection="1"/>
    <xf numFmtId="0" fontId="15" fillId="0" borderId="25" xfId="0" applyFont="1" applyFill="1" applyBorder="1" applyProtection="1"/>
    <xf numFmtId="0" fontId="0" fillId="0" borderId="26" xfId="0" applyFont="1" applyFill="1" applyBorder="1" applyProtection="1"/>
    <xf numFmtId="9" fontId="15" fillId="0" borderId="0" xfId="0" applyNumberFormat="1" applyFont="1" applyFill="1" applyBorder="1" applyProtection="1"/>
    <xf numFmtId="0" fontId="40" fillId="0" borderId="25" xfId="0" applyFont="1" applyFill="1" applyBorder="1" applyAlignment="1" applyProtection="1">
      <alignment vertical="center"/>
    </xf>
    <xf numFmtId="165" fontId="40" fillId="0" borderId="0" xfId="0" applyNumberFormat="1" applyFont="1" applyFill="1" applyBorder="1" applyAlignment="1" applyProtection="1">
      <alignment vertical="center"/>
    </xf>
    <xf numFmtId="0" fontId="15" fillId="0" borderId="16" xfId="0" applyFont="1" applyFill="1" applyBorder="1" applyProtection="1"/>
    <xf numFmtId="0" fontId="42" fillId="0" borderId="6" xfId="0" applyFont="1" applyFill="1" applyBorder="1" applyAlignment="1" applyProtection="1">
      <alignment horizontal="center" vertical="center"/>
    </xf>
    <xf numFmtId="5" fontId="42" fillId="0" borderId="6" xfId="0" applyNumberFormat="1" applyFont="1" applyFill="1" applyBorder="1" applyAlignment="1" applyProtection="1">
      <alignment vertical="center"/>
    </xf>
    <xf numFmtId="6" fontId="42" fillId="0" borderId="6" xfId="0" applyNumberFormat="1" applyFont="1" applyFill="1" applyBorder="1" applyAlignment="1" applyProtection="1">
      <alignment vertical="center"/>
    </xf>
    <xf numFmtId="0" fontId="0" fillId="0" borderId="22" xfId="0" applyFont="1" applyFill="1" applyBorder="1" applyProtection="1"/>
    <xf numFmtId="0" fontId="64" fillId="0" borderId="0" xfId="0" applyFont="1" applyFill="1" applyBorder="1" applyAlignment="1" applyProtection="1">
      <alignment vertical="center"/>
    </xf>
    <xf numFmtId="9" fontId="19" fillId="0" borderId="456" xfId="0" applyNumberFormat="1" applyFont="1" applyFill="1" applyBorder="1" applyAlignment="1" applyProtection="1">
      <alignment horizontal="center" vertical="center" wrapText="1"/>
    </xf>
    <xf numFmtId="3" fontId="3" fillId="0" borderId="456" xfId="0" applyNumberFormat="1" applyFont="1" applyFill="1" applyBorder="1" applyAlignment="1" applyProtection="1">
      <alignment vertical="center" wrapText="1"/>
    </xf>
    <xf numFmtId="42" fontId="3" fillId="2" borderId="315" xfId="0" applyNumberFormat="1" applyFont="1" applyFill="1" applyBorder="1" applyAlignment="1" applyProtection="1"/>
    <xf numFmtId="42" fontId="3" fillId="2" borderId="318" xfId="0" applyNumberFormat="1" applyFont="1" applyFill="1" applyBorder="1" applyAlignment="1" applyProtection="1"/>
    <xf numFmtId="42" fontId="3" fillId="8" borderId="318" xfId="0" applyNumberFormat="1" applyFont="1" applyFill="1" applyBorder="1" applyAlignment="1" applyProtection="1"/>
    <xf numFmtId="42" fontId="3" fillId="2" borderId="398" xfId="0" applyNumberFormat="1" applyFont="1" applyFill="1" applyBorder="1" applyAlignment="1" applyProtection="1"/>
    <xf numFmtId="42" fontId="3" fillId="2" borderId="213" xfId="0" applyNumberFormat="1" applyFont="1" applyFill="1" applyBorder="1" applyAlignment="1" applyProtection="1"/>
    <xf numFmtId="42" fontId="3" fillId="0" borderId="50" xfId="0" applyNumberFormat="1" applyFont="1" applyBorder="1" applyProtection="1"/>
    <xf numFmtId="42" fontId="24" fillId="0" borderId="0" xfId="0" applyNumberFormat="1" applyFont="1" applyBorder="1" applyProtection="1"/>
    <xf numFmtId="42" fontId="29" fillId="0" borderId="0" xfId="0" applyNumberFormat="1" applyFont="1" applyFill="1" applyBorder="1" applyAlignment="1" applyProtection="1">
      <alignment vertical="center"/>
    </xf>
    <xf numFmtId="42" fontId="3" fillId="0" borderId="0" xfId="0" applyNumberFormat="1" applyFont="1" applyProtection="1"/>
    <xf numFmtId="42" fontId="26" fillId="0" borderId="0" xfId="0" applyNumberFormat="1" applyFont="1" applyFill="1" applyBorder="1" applyAlignment="1" applyProtection="1">
      <alignment horizontal="center" vertical="center" wrapText="1"/>
    </xf>
    <xf numFmtId="42" fontId="24" fillId="15" borderId="0" xfId="0" applyNumberFormat="1" applyFont="1" applyFill="1" applyBorder="1" applyProtection="1"/>
    <xf numFmtId="42" fontId="24" fillId="0" borderId="0" xfId="0" applyNumberFormat="1" applyFont="1" applyFill="1" applyBorder="1" applyProtection="1"/>
    <xf numFmtId="42" fontId="3" fillId="0" borderId="135" xfId="0" applyNumberFormat="1" applyFont="1" applyBorder="1" applyProtection="1"/>
    <xf numFmtId="42" fontId="24" fillId="0" borderId="135" xfId="0" applyNumberFormat="1" applyFont="1" applyBorder="1" applyProtection="1"/>
    <xf numFmtId="42" fontId="3" fillId="0" borderId="193" xfId="0" applyNumberFormat="1" applyFont="1" applyBorder="1" applyProtection="1"/>
    <xf numFmtId="42" fontId="24" fillId="0" borderId="193" xfId="0" applyNumberFormat="1" applyFont="1" applyBorder="1" applyProtection="1"/>
    <xf numFmtId="42" fontId="24" fillId="0" borderId="91" xfId="0" applyNumberFormat="1" applyFont="1" applyBorder="1" applyProtection="1"/>
    <xf numFmtId="42" fontId="22" fillId="6" borderId="240" xfId="0" applyNumberFormat="1" applyFont="1" applyFill="1" applyBorder="1" applyAlignment="1" applyProtection="1">
      <alignment vertical="center"/>
    </xf>
    <xf numFmtId="42" fontId="22" fillId="6" borderId="341" xfId="0" applyNumberFormat="1" applyFont="1" applyFill="1" applyBorder="1" applyAlignment="1" applyProtection="1">
      <alignment vertical="center"/>
    </xf>
    <xf numFmtId="42" fontId="33" fillId="0" borderId="0" xfId="0" applyNumberFormat="1" applyFont="1" applyFill="1" applyBorder="1" applyAlignment="1" applyProtection="1">
      <alignment vertical="center"/>
    </xf>
    <xf numFmtId="42" fontId="22" fillId="0" borderId="35" xfId="0" applyNumberFormat="1" applyFont="1" applyFill="1" applyBorder="1" applyAlignment="1" applyProtection="1">
      <alignment vertical="center"/>
    </xf>
    <xf numFmtId="42" fontId="15" fillId="6" borderId="160" xfId="0" applyNumberFormat="1" applyFont="1" applyFill="1" applyBorder="1" applyProtection="1"/>
    <xf numFmtId="42" fontId="15" fillId="6" borderId="116" xfId="0" applyNumberFormat="1" applyFont="1" applyFill="1" applyBorder="1" applyProtection="1"/>
    <xf numFmtId="42" fontId="15" fillId="6" borderId="264" xfId="0" applyNumberFormat="1" applyFont="1" applyFill="1" applyBorder="1" applyProtection="1"/>
    <xf numFmtId="42" fontId="15" fillId="6" borderId="267" xfId="0" applyNumberFormat="1" applyFont="1" applyFill="1" applyBorder="1" applyProtection="1"/>
    <xf numFmtId="42" fontId="15" fillId="6" borderId="384" xfId="0" applyNumberFormat="1" applyFont="1" applyFill="1" applyBorder="1" applyProtection="1"/>
    <xf numFmtId="42" fontId="15" fillId="6" borderId="71" xfId="0" applyNumberFormat="1" applyFont="1" applyFill="1" applyBorder="1" applyProtection="1"/>
    <xf numFmtId="42" fontId="15" fillId="6" borderId="304" xfId="0" applyNumberFormat="1" applyFont="1" applyFill="1" applyBorder="1" applyProtection="1"/>
    <xf numFmtId="42" fontId="15" fillId="6" borderId="289" xfId="0" applyNumberFormat="1" applyFont="1" applyFill="1" applyBorder="1" applyProtection="1"/>
    <xf numFmtId="42" fontId="15" fillId="0" borderId="75" xfId="0" applyNumberFormat="1" applyFont="1" applyFill="1" applyBorder="1" applyProtection="1"/>
    <xf numFmtId="42" fontId="15" fillId="6" borderId="61" xfId="0" applyNumberFormat="1" applyFont="1" applyFill="1" applyBorder="1" applyProtection="1"/>
    <xf numFmtId="42" fontId="3" fillId="0" borderId="0" xfId="0" applyNumberFormat="1" applyFont="1" applyFill="1" applyBorder="1" applyProtection="1"/>
    <xf numFmtId="42" fontId="3" fillId="6" borderId="146" xfId="0" applyNumberFormat="1" applyFont="1" applyFill="1" applyBorder="1" applyProtection="1"/>
    <xf numFmtId="42" fontId="15" fillId="0" borderId="235" xfId="0" applyNumberFormat="1" applyFont="1" applyFill="1" applyBorder="1" applyAlignment="1" applyProtection="1">
      <alignment vertical="center"/>
      <protection locked="0"/>
    </xf>
    <xf numFmtId="42" fontId="15" fillId="0" borderId="236" xfId="0" applyNumberFormat="1" applyFont="1" applyFill="1" applyBorder="1" applyAlignment="1" applyProtection="1">
      <protection locked="0"/>
    </xf>
    <xf numFmtId="42" fontId="15" fillId="0" borderId="395" xfId="0" applyNumberFormat="1" applyFont="1" applyFill="1" applyBorder="1" applyAlignment="1" applyProtection="1">
      <alignment vertical="center"/>
      <protection locked="0"/>
    </xf>
    <xf numFmtId="42" fontId="15" fillId="0" borderId="396" xfId="0" applyNumberFormat="1" applyFont="1" applyFill="1" applyBorder="1" applyAlignment="1" applyProtection="1">
      <protection locked="0"/>
    </xf>
    <xf numFmtId="42" fontId="15" fillId="0" borderId="240" xfId="0" applyNumberFormat="1" applyFont="1" applyFill="1" applyBorder="1" applyAlignment="1" applyProtection="1">
      <alignment vertical="center"/>
      <protection locked="0"/>
    </xf>
    <xf numFmtId="42" fontId="15" fillId="0" borderId="241" xfId="0" applyNumberFormat="1" applyFont="1" applyFill="1" applyBorder="1" applyAlignment="1" applyProtection="1">
      <protection locked="0"/>
    </xf>
    <xf numFmtId="42" fontId="15" fillId="8" borderId="12" xfId="0" applyNumberFormat="1" applyFont="1" applyFill="1" applyBorder="1" applyAlignment="1" applyProtection="1">
      <alignment vertical="center"/>
    </xf>
    <xf numFmtId="42" fontId="15" fillId="8" borderId="249" xfId="0" applyNumberFormat="1" applyFont="1" applyFill="1" applyBorder="1" applyAlignment="1" applyProtection="1"/>
    <xf numFmtId="42" fontId="15" fillId="6" borderId="12" xfId="0" applyNumberFormat="1" applyFont="1" applyFill="1" applyBorder="1" applyAlignment="1" applyProtection="1"/>
    <xf numFmtId="42" fontId="15" fillId="6" borderId="219" xfId="0" applyNumberFormat="1" applyFont="1" applyFill="1" applyBorder="1" applyAlignment="1" applyProtection="1"/>
    <xf numFmtId="42" fontId="15" fillId="0" borderId="0" xfId="0" applyNumberFormat="1" applyFont="1" applyFill="1" applyBorder="1" applyAlignment="1" applyProtection="1">
      <alignment horizontal="left"/>
    </xf>
    <xf numFmtId="42" fontId="0" fillId="0" borderId="0" xfId="0" applyNumberFormat="1" applyFont="1" applyFill="1" applyProtection="1"/>
    <xf numFmtId="42" fontId="19" fillId="6" borderId="146" xfId="0" applyNumberFormat="1" applyFont="1" applyFill="1" applyBorder="1" applyAlignment="1" applyProtection="1"/>
    <xf numFmtId="42" fontId="15" fillId="0" borderId="395" xfId="0" applyNumberFormat="1" applyFont="1" applyFill="1" applyBorder="1" applyAlignment="1" applyProtection="1">
      <protection locked="0"/>
    </xf>
    <xf numFmtId="42" fontId="15" fillId="0" borderId="240" xfId="0" applyNumberFormat="1" applyFont="1" applyFill="1" applyBorder="1" applyAlignment="1" applyProtection="1">
      <protection locked="0"/>
    </xf>
    <xf numFmtId="42" fontId="15" fillId="8" borderId="12" xfId="0" applyNumberFormat="1" applyFont="1" applyFill="1" applyBorder="1" applyAlignment="1" applyProtection="1"/>
    <xf numFmtId="42" fontId="15" fillId="6" borderId="158" xfId="0" applyNumberFormat="1" applyFont="1" applyFill="1" applyBorder="1" applyAlignment="1" applyProtection="1"/>
    <xf numFmtId="42" fontId="15" fillId="6" borderId="154" xfId="0" applyNumberFormat="1" applyFont="1" applyFill="1" applyBorder="1" applyAlignment="1" applyProtection="1"/>
    <xf numFmtId="42" fontId="19" fillId="0" borderId="0" xfId="0" applyNumberFormat="1" applyFont="1" applyFill="1" applyBorder="1" applyAlignment="1" applyProtection="1">
      <alignment horizontal="right"/>
    </xf>
    <xf numFmtId="42" fontId="15" fillId="0" borderId="235" xfId="0" applyNumberFormat="1" applyFont="1" applyFill="1" applyBorder="1" applyAlignment="1" applyProtection="1">
      <protection locked="0"/>
    </xf>
    <xf numFmtId="42" fontId="19" fillId="6" borderId="158" xfId="0" applyNumberFormat="1" applyFont="1" applyFill="1" applyBorder="1" applyAlignment="1" applyProtection="1"/>
    <xf numFmtId="42" fontId="19" fillId="6" borderId="148" xfId="0" applyNumberFormat="1" applyFont="1" applyFill="1" applyBorder="1" applyAlignment="1" applyProtection="1"/>
    <xf numFmtId="42" fontId="19" fillId="0" borderId="0" xfId="0" applyNumberFormat="1" applyFont="1" applyFill="1" applyBorder="1" applyAlignment="1" applyProtection="1">
      <alignment horizontal="left"/>
    </xf>
    <xf numFmtId="42" fontId="2" fillId="0" borderId="0" xfId="0" applyNumberFormat="1" applyFont="1" applyFill="1" applyAlignment="1" applyProtection="1">
      <alignment horizontal="right"/>
    </xf>
    <xf numFmtId="42" fontId="0" fillId="6" borderId="85" xfId="0" applyNumberFormat="1" applyFont="1" applyFill="1" applyBorder="1" applyProtection="1"/>
    <xf numFmtId="42" fontId="44" fillId="0" borderId="65" xfId="0" applyNumberFormat="1" applyFont="1" applyFill="1" applyBorder="1" applyProtection="1">
      <protection locked="0"/>
    </xf>
    <xf numFmtId="42" fontId="40" fillId="5" borderId="209" xfId="0" applyNumberFormat="1" applyFont="1" applyFill="1" applyBorder="1" applyProtection="1">
      <protection locked="0"/>
    </xf>
    <xf numFmtId="42" fontId="40" fillId="5" borderId="435" xfId="0" applyNumberFormat="1" applyFont="1" applyFill="1" applyBorder="1" applyProtection="1">
      <protection locked="0"/>
    </xf>
    <xf numFmtId="42" fontId="40" fillId="5" borderId="134" xfId="0" applyNumberFormat="1" applyFont="1" applyFill="1" applyBorder="1" applyProtection="1">
      <protection locked="0"/>
    </xf>
    <xf numFmtId="42" fontId="40" fillId="0" borderId="0" xfId="0" applyNumberFormat="1" applyFont="1" applyFill="1" applyBorder="1" applyProtection="1">
      <protection locked="0"/>
    </xf>
    <xf numFmtId="42" fontId="40" fillId="5" borderId="162" xfId="0" applyNumberFormat="1" applyFont="1" applyFill="1" applyBorder="1" applyProtection="1">
      <protection locked="0"/>
    </xf>
    <xf numFmtId="42" fontId="40" fillId="0" borderId="58" xfId="0" applyNumberFormat="1" applyFont="1" applyFill="1" applyBorder="1" applyProtection="1">
      <protection locked="0"/>
    </xf>
    <xf numFmtId="42" fontId="40" fillId="5" borderId="245" xfId="0" applyNumberFormat="1" applyFont="1" applyFill="1" applyBorder="1" applyProtection="1">
      <protection locked="0"/>
    </xf>
    <xf numFmtId="42" fontId="40" fillId="5" borderId="284" xfId="0" applyNumberFormat="1" applyFont="1" applyFill="1" applyBorder="1" applyProtection="1">
      <protection locked="0"/>
    </xf>
    <xf numFmtId="42" fontId="40" fillId="5" borderId="436" xfId="0" applyNumberFormat="1" applyFont="1" applyFill="1" applyBorder="1" applyProtection="1">
      <protection locked="0"/>
    </xf>
    <xf numFmtId="42" fontId="40" fillId="5" borderId="291" xfId="0" applyNumberFormat="1" applyFont="1" applyFill="1" applyBorder="1" applyProtection="1">
      <protection locked="0"/>
    </xf>
    <xf numFmtId="42" fontId="40" fillId="5" borderId="341" xfId="0" applyNumberFormat="1" applyFont="1" applyFill="1" applyBorder="1" applyProtection="1">
      <protection locked="0"/>
    </xf>
    <xf numFmtId="42" fontId="40" fillId="5" borderId="300" xfId="0" applyNumberFormat="1" applyFont="1" applyFill="1" applyBorder="1" applyProtection="1">
      <protection locked="0"/>
    </xf>
    <xf numFmtId="42" fontId="40" fillId="5" borderId="358" xfId="0" applyNumberFormat="1" applyFont="1" applyFill="1" applyBorder="1" applyProtection="1">
      <protection locked="0"/>
    </xf>
    <xf numFmtId="42" fontId="40" fillId="5" borderId="357" xfId="0" applyNumberFormat="1" applyFont="1" applyFill="1" applyBorder="1" applyProtection="1">
      <protection locked="0"/>
    </xf>
    <xf numFmtId="42" fontId="0" fillId="0" borderId="0" xfId="0" applyNumberFormat="1" applyFill="1" applyBorder="1" applyProtection="1">
      <protection locked="0"/>
    </xf>
    <xf numFmtId="42" fontId="15" fillId="0" borderId="67" xfId="0" applyNumberFormat="1" applyFont="1" applyFill="1" applyBorder="1" applyAlignment="1" applyProtection="1">
      <protection locked="0"/>
    </xf>
    <xf numFmtId="42" fontId="41" fillId="0" borderId="59" xfId="0" applyNumberFormat="1" applyFont="1" applyBorder="1" applyProtection="1">
      <protection locked="0"/>
    </xf>
    <xf numFmtId="42" fontId="41" fillId="0" borderId="67" xfId="0" applyNumberFormat="1" applyFont="1" applyBorder="1" applyProtection="1">
      <protection locked="0"/>
    </xf>
    <xf numFmtId="42" fontId="40" fillId="5" borderId="456" xfId="0" applyNumberFormat="1" applyFont="1" applyFill="1" applyBorder="1" applyProtection="1">
      <protection locked="0"/>
    </xf>
    <xf numFmtId="42" fontId="40" fillId="5" borderId="445" xfId="0" applyNumberFormat="1" applyFont="1" applyFill="1" applyBorder="1" applyProtection="1">
      <protection locked="0"/>
    </xf>
    <xf numFmtId="42" fontId="40" fillId="5" borderId="434" xfId="0" applyNumberFormat="1" applyFont="1" applyFill="1" applyBorder="1" applyProtection="1">
      <protection locked="0"/>
    </xf>
    <xf numFmtId="42" fontId="40" fillId="0" borderId="209" xfId="0" applyNumberFormat="1" applyFont="1" applyBorder="1" applyProtection="1">
      <protection locked="0"/>
    </xf>
    <xf numFmtId="42" fontId="40" fillId="0" borderId="435" xfId="0" applyNumberFormat="1" applyFont="1" applyBorder="1" applyProtection="1">
      <protection locked="0"/>
    </xf>
    <xf numFmtId="42" fontId="40" fillId="0" borderId="134" xfId="0" applyNumberFormat="1" applyFont="1" applyBorder="1" applyProtection="1">
      <protection locked="0"/>
    </xf>
    <xf numFmtId="42" fontId="40" fillId="0" borderId="162" xfId="0" applyNumberFormat="1" applyFont="1" applyBorder="1" applyProtection="1">
      <protection locked="0"/>
    </xf>
    <xf numFmtId="42" fontId="40" fillId="0" borderId="245" xfId="0" applyNumberFormat="1" applyFont="1" applyBorder="1" applyProtection="1">
      <protection locked="0"/>
    </xf>
    <xf numFmtId="42" fontId="40" fillId="0" borderId="284" xfId="0" applyNumberFormat="1" applyFont="1" applyBorder="1" applyProtection="1">
      <protection locked="0"/>
    </xf>
    <xf numFmtId="42" fontId="40" fillId="0" borderId="436" xfId="0" applyNumberFormat="1" applyFont="1" applyBorder="1" applyProtection="1">
      <protection locked="0"/>
    </xf>
    <xf numFmtId="42" fontId="40" fillId="0" borderId="291" xfId="0" applyNumberFormat="1" applyFont="1" applyBorder="1" applyProtection="1">
      <protection locked="0"/>
    </xf>
    <xf numFmtId="42" fontId="40" fillId="0" borderId="341" xfId="0" applyNumberFormat="1" applyFont="1" applyBorder="1" applyProtection="1">
      <protection locked="0"/>
    </xf>
    <xf numFmtId="42" fontId="40" fillId="0" borderId="300" xfId="0" applyNumberFormat="1" applyFont="1" applyBorder="1" applyProtection="1">
      <protection locked="0"/>
    </xf>
    <xf numFmtId="42" fontId="40" fillId="0" borderId="358" xfId="0" applyNumberFormat="1" applyFont="1" applyBorder="1" applyProtection="1">
      <protection locked="0"/>
    </xf>
    <xf numFmtId="42" fontId="40" fillId="0" borderId="357" xfId="0" applyNumberFormat="1" applyFont="1" applyBorder="1" applyProtection="1">
      <protection locked="0"/>
    </xf>
    <xf numFmtId="42" fontId="15" fillId="0" borderId="317" xfId="1" applyNumberFormat="1" applyFont="1" applyFill="1" applyBorder="1" applyAlignment="1" applyProtection="1">
      <alignment horizontal="left" wrapText="1"/>
      <protection locked="0"/>
    </xf>
    <xf numFmtId="42" fontId="15" fillId="28" borderId="182" xfId="0" applyNumberFormat="1" applyFont="1" applyFill="1" applyBorder="1" applyAlignment="1" applyProtection="1">
      <alignment horizontal="right"/>
    </xf>
    <xf numFmtId="42" fontId="15" fillId="28" borderId="183" xfId="0" applyNumberFormat="1" applyFont="1" applyFill="1" applyBorder="1" applyAlignment="1" applyProtection="1">
      <alignment horizontal="right"/>
    </xf>
    <xf numFmtId="42" fontId="15" fillId="28" borderId="472" xfId="0" applyNumberFormat="1" applyFont="1" applyFill="1" applyBorder="1" applyAlignment="1" applyProtection="1">
      <alignment horizontal="right"/>
    </xf>
    <xf numFmtId="42" fontId="15" fillId="28" borderId="184" xfId="0" applyNumberFormat="1" applyFont="1" applyFill="1" applyBorder="1" applyAlignment="1" applyProtection="1">
      <alignment horizontal="right"/>
    </xf>
    <xf numFmtId="0" fontId="23" fillId="0" borderId="541" xfId="0" applyFont="1" applyBorder="1"/>
    <xf numFmtId="0" fontId="23" fillId="0" borderId="544" xfId="0" applyFont="1" applyBorder="1"/>
    <xf numFmtId="0" fontId="15" fillId="0" borderId="90" xfId="0" applyFont="1" applyBorder="1" applyProtection="1"/>
    <xf numFmtId="0" fontId="15" fillId="0" borderId="91" xfId="0" applyFont="1" applyBorder="1" applyProtection="1"/>
    <xf numFmtId="9" fontId="15" fillId="0" borderId="91" xfId="0" applyNumberFormat="1" applyFont="1" applyFill="1" applyBorder="1" applyProtection="1"/>
    <xf numFmtId="0" fontId="15" fillId="0" borderId="92" xfId="0" applyFont="1" applyBorder="1" applyProtection="1"/>
    <xf numFmtId="0" fontId="0" fillId="0" borderId="211" xfId="0" applyBorder="1" applyProtection="1"/>
    <xf numFmtId="0" fontId="0" fillId="0" borderId="193" xfId="0" applyBorder="1" applyProtection="1"/>
    <xf numFmtId="0" fontId="0" fillId="0" borderId="212" xfId="0" applyBorder="1" applyProtection="1"/>
    <xf numFmtId="14" fontId="3" fillId="0" borderId="456" xfId="0" applyNumberFormat="1" applyFont="1" applyFill="1" applyBorder="1" applyAlignment="1" applyProtection="1">
      <alignment horizontal="center"/>
    </xf>
    <xf numFmtId="0" fontId="0" fillId="0" borderId="94" xfId="0" applyBorder="1" applyProtection="1"/>
    <xf numFmtId="0" fontId="0" fillId="0" borderId="3" xfId="0" applyBorder="1" applyProtection="1"/>
    <xf numFmtId="0" fontId="0" fillId="0" borderId="541" xfId="0" applyBorder="1" applyProtection="1"/>
    <xf numFmtId="0" fontId="14" fillId="0" borderId="0" xfId="0" applyFont="1" applyProtection="1">
      <protection locked="0"/>
    </xf>
    <xf numFmtId="0" fontId="16" fillId="16" borderId="532" xfId="0" applyFont="1" applyFill="1" applyBorder="1" applyAlignment="1" applyProtection="1"/>
    <xf numFmtId="0" fontId="16" fillId="16" borderId="539" xfId="0" applyFont="1" applyFill="1" applyBorder="1" applyAlignment="1" applyProtection="1">
      <alignment horizontal="center" wrapText="1"/>
    </xf>
    <xf numFmtId="0" fontId="16" fillId="16" borderId="539" xfId="0" applyFont="1" applyFill="1" applyBorder="1" applyAlignment="1" applyProtection="1"/>
    <xf numFmtId="0" fontId="16" fillId="16" borderId="540" xfId="0" applyFont="1" applyFill="1" applyBorder="1" applyAlignment="1" applyProtection="1">
      <alignment wrapText="1"/>
    </xf>
    <xf numFmtId="0" fontId="0" fillId="0" borderId="462" xfId="0" applyFont="1" applyBorder="1" applyProtection="1"/>
    <xf numFmtId="0" fontId="0" fillId="0" borderId="500" xfId="0" applyFont="1" applyBorder="1" applyProtection="1"/>
    <xf numFmtId="0" fontId="53" fillId="7" borderId="225" xfId="0" applyFont="1" applyFill="1" applyBorder="1" applyAlignment="1" applyProtection="1">
      <alignment horizontal="center" vertical="center"/>
      <protection locked="0"/>
    </xf>
    <xf numFmtId="42" fontId="5" fillId="6" borderId="435" xfId="0" applyNumberFormat="1" applyFont="1" applyFill="1" applyBorder="1" applyAlignment="1" applyProtection="1">
      <alignment wrapText="1"/>
      <protection locked="0"/>
    </xf>
    <xf numFmtId="42" fontId="5" fillId="6" borderId="134" xfId="0" applyNumberFormat="1" applyFont="1" applyFill="1" applyBorder="1" applyAlignment="1" applyProtection="1">
      <alignment wrapText="1"/>
      <protection locked="0"/>
    </xf>
    <xf numFmtId="42" fontId="5" fillId="6" borderId="284" xfId="0" applyNumberFormat="1" applyFont="1" applyFill="1" applyBorder="1" applyAlignment="1" applyProtection="1">
      <alignment wrapText="1"/>
      <protection locked="0"/>
    </xf>
    <xf numFmtId="42" fontId="5" fillId="6" borderId="436" xfId="0" applyNumberFormat="1" applyFont="1" applyFill="1" applyBorder="1" applyAlignment="1" applyProtection="1">
      <alignment wrapText="1"/>
      <protection locked="0"/>
    </xf>
    <xf numFmtId="42" fontId="5" fillId="6" borderId="267" xfId="0" applyNumberFormat="1" applyFont="1" applyFill="1" applyBorder="1" applyAlignment="1" applyProtection="1">
      <alignment wrapText="1"/>
      <protection locked="0"/>
    </xf>
    <xf numFmtId="42" fontId="5" fillId="6" borderId="269" xfId="0" applyNumberFormat="1" applyFont="1" applyFill="1" applyBorder="1" applyAlignment="1" applyProtection="1">
      <alignment wrapText="1"/>
      <protection locked="0"/>
    </xf>
    <xf numFmtId="10" fontId="7" fillId="16" borderId="301" xfId="0" applyNumberFormat="1" applyFont="1" applyFill="1" applyBorder="1" applyAlignment="1" applyProtection="1">
      <alignment horizontal="center" vertical="center" wrapText="1"/>
      <protection locked="0"/>
    </xf>
    <xf numFmtId="42" fontId="7" fillId="0" borderId="302" xfId="0" applyNumberFormat="1" applyFont="1" applyFill="1" applyBorder="1" applyAlignment="1" applyProtection="1">
      <protection locked="0"/>
    </xf>
    <xf numFmtId="42" fontId="7" fillId="8" borderId="302" xfId="0" applyNumberFormat="1" applyFont="1" applyFill="1" applyBorder="1" applyAlignment="1" applyProtection="1">
      <protection locked="0"/>
    </xf>
    <xf numFmtId="42" fontId="5" fillId="8" borderId="267" xfId="0" applyNumberFormat="1" applyFont="1" applyFill="1" applyBorder="1" applyAlignment="1" applyProtection="1">
      <alignment wrapText="1"/>
      <protection locked="0"/>
    </xf>
    <xf numFmtId="42" fontId="5" fillId="6" borderId="302" xfId="0" applyNumberFormat="1" applyFont="1" applyFill="1" applyBorder="1" applyAlignment="1" applyProtection="1">
      <alignment wrapText="1"/>
      <protection locked="0"/>
    </xf>
    <xf numFmtId="42" fontId="5" fillId="8" borderId="302" xfId="0" applyNumberFormat="1" applyFont="1" applyFill="1" applyBorder="1" applyAlignment="1" applyProtection="1">
      <alignment wrapText="1"/>
      <protection locked="0"/>
    </xf>
    <xf numFmtId="42" fontId="5" fillId="6" borderId="303" xfId="0" applyNumberFormat="1" applyFont="1" applyFill="1" applyBorder="1" applyAlignment="1" applyProtection="1">
      <alignment wrapText="1"/>
      <protection locked="0"/>
    </xf>
    <xf numFmtId="10" fontId="7" fillId="16" borderId="240" xfId="0" applyNumberFormat="1" applyFont="1" applyFill="1" applyBorder="1" applyAlignment="1" applyProtection="1">
      <alignment horizontal="center" vertical="center" wrapText="1"/>
      <protection locked="0"/>
    </xf>
    <xf numFmtId="3" fontId="17" fillId="0" borderId="0" xfId="0" applyNumberFormat="1" applyFont="1" applyFill="1" applyBorder="1" applyAlignment="1" applyProtection="1">
      <alignment wrapText="1"/>
      <protection locked="0"/>
    </xf>
    <xf numFmtId="0" fontId="0" fillId="0" borderId="517" xfId="0" applyFont="1" applyFill="1" applyBorder="1" applyProtection="1"/>
    <xf numFmtId="0" fontId="0" fillId="0" borderId="163" xfId="0" applyFont="1" applyFill="1" applyBorder="1" applyProtection="1"/>
    <xf numFmtId="0" fontId="41" fillId="0" borderId="163" xfId="0" applyFont="1" applyBorder="1" applyProtection="1"/>
    <xf numFmtId="0" fontId="0" fillId="0" borderId="163" xfId="0" applyBorder="1" applyProtection="1"/>
    <xf numFmtId="42" fontId="61" fillId="6" borderId="530" xfId="0" applyNumberFormat="1" applyFont="1" applyFill="1" applyBorder="1" applyAlignment="1" applyProtection="1">
      <alignment vertical="center"/>
    </xf>
    <xf numFmtId="42" fontId="61" fillId="6" borderId="531" xfId="0" applyNumberFormat="1" applyFont="1" applyFill="1" applyBorder="1" applyAlignment="1" applyProtection="1">
      <alignment vertical="center"/>
    </xf>
    <xf numFmtId="0" fontId="0" fillId="0" borderId="518" xfId="0" applyBorder="1" applyProtection="1"/>
    <xf numFmtId="0" fontId="19" fillId="16" borderId="53" xfId="0" applyFont="1" applyFill="1" applyBorder="1" applyAlignment="1" applyProtection="1"/>
    <xf numFmtId="0" fontId="15" fillId="0" borderId="19" xfId="0" applyFont="1" applyFill="1" applyBorder="1" applyProtection="1"/>
    <xf numFmtId="167" fontId="53" fillId="7" borderId="365" xfId="0" applyNumberFormat="1" applyFont="1" applyFill="1" applyBorder="1" applyProtection="1">
      <protection locked="0"/>
    </xf>
    <xf numFmtId="0" fontId="0" fillId="0" borderId="0" xfId="0" applyFont="1" applyFill="1" applyBorder="1" applyProtection="1"/>
    <xf numFmtId="1" fontId="7" fillId="0" borderId="543" xfId="0" applyNumberFormat="1" applyFont="1" applyBorder="1" applyAlignment="1" applyProtection="1">
      <protection locked="0"/>
    </xf>
    <xf numFmtId="167" fontId="16" fillId="6" borderId="85" xfId="0" applyNumberFormat="1" applyFont="1" applyFill="1" applyBorder="1" applyAlignment="1" applyProtection="1"/>
    <xf numFmtId="167" fontId="16" fillId="6" borderId="229" xfId="0" applyNumberFormat="1" applyFont="1" applyFill="1" applyBorder="1" applyAlignment="1" applyProtection="1">
      <alignment horizontal="right"/>
    </xf>
    <xf numFmtId="44" fontId="40" fillId="0" borderId="372" xfId="0" applyNumberFormat="1" applyFont="1" applyFill="1" applyBorder="1" applyAlignment="1" applyProtection="1">
      <alignment horizontal="right" vertical="center"/>
      <protection locked="0"/>
    </xf>
    <xf numFmtId="44" fontId="40" fillId="0" borderId="428" xfId="0" applyNumberFormat="1" applyFont="1" applyFill="1" applyBorder="1" applyAlignment="1" applyProtection="1">
      <alignment horizontal="right" vertical="center"/>
      <protection locked="0"/>
    </xf>
    <xf numFmtId="171" fontId="19" fillId="6" borderId="157" xfId="1" applyNumberFormat="1" applyFont="1" applyFill="1" applyBorder="1" applyProtection="1"/>
    <xf numFmtId="171" fontId="19" fillId="6" borderId="156" xfId="1" applyNumberFormat="1" applyFont="1" applyFill="1" applyBorder="1" applyProtection="1"/>
    <xf numFmtId="171" fontId="19" fillId="6" borderId="155" xfId="1" applyNumberFormat="1" applyFont="1" applyFill="1" applyBorder="1" applyProtection="1"/>
    <xf numFmtId="0" fontId="40" fillId="0" borderId="191" xfId="0" applyFont="1" applyFill="1" applyBorder="1" applyAlignment="1" applyProtection="1">
      <alignment vertical="center"/>
    </xf>
    <xf numFmtId="0" fontId="15" fillId="0" borderId="191" xfId="0" applyFont="1" applyFill="1" applyBorder="1" applyAlignment="1" applyProtection="1"/>
    <xf numFmtId="0" fontId="0" fillId="0" borderId="192" xfId="0" applyFont="1" applyFill="1" applyBorder="1" applyAlignment="1" applyProtection="1"/>
    <xf numFmtId="0" fontId="40" fillId="0" borderId="65" xfId="0" applyFont="1" applyFill="1" applyBorder="1" applyAlignment="1" applyProtection="1">
      <alignment vertical="center"/>
    </xf>
    <xf numFmtId="0" fontId="15" fillId="0" borderId="65" xfId="0" applyFont="1" applyFill="1" applyBorder="1" applyAlignment="1" applyProtection="1"/>
    <xf numFmtId="165" fontId="15" fillId="0" borderId="65" xfId="0" applyNumberFormat="1" applyFont="1" applyFill="1" applyBorder="1" applyAlignment="1" applyProtection="1"/>
    <xf numFmtId="0" fontId="2" fillId="9" borderId="229" xfId="0" applyFont="1" applyFill="1" applyBorder="1" applyAlignment="1" applyProtection="1">
      <alignment horizontal="center" wrapText="1"/>
    </xf>
    <xf numFmtId="42" fontId="53" fillId="7" borderId="410" xfId="0" applyNumberFormat="1" applyFont="1" applyFill="1" applyBorder="1" applyProtection="1">
      <protection locked="0"/>
    </xf>
    <xf numFmtId="42" fontId="16" fillId="0" borderId="0" xfId="0" applyNumberFormat="1" applyFont="1" applyFill="1" applyBorder="1" applyAlignment="1" applyProtection="1">
      <alignment vertical="center"/>
    </xf>
    <xf numFmtId="166" fontId="50" fillId="0" borderId="193" xfId="0" applyNumberFormat="1" applyFont="1" applyFill="1" applyBorder="1" applyAlignment="1" applyProtection="1">
      <alignment vertical="top" wrapText="1"/>
    </xf>
    <xf numFmtId="0" fontId="15" fillId="0" borderId="0" xfId="0" applyFont="1" applyFill="1" applyBorder="1" applyAlignment="1" applyProtection="1"/>
    <xf numFmtId="0" fontId="15" fillId="0" borderId="242" xfId="0" applyFont="1" applyFill="1" applyBorder="1" applyAlignment="1" applyProtection="1">
      <protection locked="0"/>
    </xf>
    <xf numFmtId="0" fontId="19" fillId="16" borderId="143" xfId="0" applyFont="1" applyFill="1" applyBorder="1" applyAlignment="1" applyProtection="1">
      <alignment wrapText="1"/>
    </xf>
    <xf numFmtId="0" fontId="19" fillId="16" borderId="144" xfId="0" applyFont="1" applyFill="1" applyBorder="1" applyAlignment="1" applyProtection="1">
      <alignment wrapText="1"/>
    </xf>
    <xf numFmtId="0" fontId="15" fillId="8" borderId="250" xfId="0" applyFont="1" applyFill="1" applyBorder="1" applyAlignment="1" applyProtection="1"/>
    <xf numFmtId="0" fontId="15" fillId="8" borderId="462" xfId="0" applyFont="1" applyFill="1" applyBorder="1" applyAlignment="1" applyProtection="1"/>
    <xf numFmtId="0" fontId="0" fillId="0" borderId="0" xfId="0" applyFont="1" applyFill="1" applyAlignment="1" applyProtection="1"/>
    <xf numFmtId="44" fontId="22" fillId="0" borderId="545" xfId="0" applyNumberFormat="1" applyFont="1" applyFill="1" applyBorder="1" applyAlignment="1" applyProtection="1">
      <alignment vertical="center"/>
      <protection locked="0"/>
    </xf>
    <xf numFmtId="44" fontId="22" fillId="0" borderId="248" xfId="0" applyNumberFormat="1" applyFont="1" applyFill="1" applyBorder="1" applyAlignment="1" applyProtection="1">
      <alignment vertical="center"/>
      <protection locked="0"/>
    </xf>
    <xf numFmtId="44" fontId="22" fillId="0" borderId="365" xfId="0" applyNumberFormat="1" applyFont="1" applyFill="1" applyBorder="1" applyAlignment="1" applyProtection="1">
      <alignment vertical="center"/>
      <protection locked="0"/>
    </xf>
    <xf numFmtId="5" fontId="15" fillId="5" borderId="76" xfId="0" applyNumberFormat="1" applyFont="1" applyFill="1" applyBorder="1" applyAlignment="1" applyProtection="1">
      <alignment vertical="center" wrapText="1"/>
      <protection locked="0"/>
    </xf>
    <xf numFmtId="0" fontId="24" fillId="15" borderId="549" xfId="0" applyFont="1" applyFill="1" applyBorder="1" applyProtection="1"/>
    <xf numFmtId="5" fontId="15" fillId="5" borderId="83" xfId="0" applyNumberFormat="1" applyFont="1" applyFill="1" applyBorder="1" applyAlignment="1" applyProtection="1">
      <alignment vertical="center" wrapText="1"/>
      <protection locked="0"/>
    </xf>
    <xf numFmtId="5" fontId="15" fillId="5" borderId="552" xfId="0" applyNumberFormat="1" applyFont="1" applyFill="1" applyBorder="1" applyAlignment="1" applyProtection="1">
      <alignment vertical="center" wrapText="1"/>
      <protection locked="0"/>
    </xf>
    <xf numFmtId="0" fontId="24" fillId="15" borderId="553" xfId="0" applyFont="1" applyFill="1" applyBorder="1" applyProtection="1"/>
    <xf numFmtId="5" fontId="15" fillId="5" borderId="555" xfId="0" applyNumberFormat="1" applyFont="1" applyFill="1" applyBorder="1" applyAlignment="1" applyProtection="1">
      <alignment vertical="center" wrapText="1"/>
      <protection locked="0"/>
    </xf>
    <xf numFmtId="5" fontId="84" fillId="0" borderId="0" xfId="7" applyNumberFormat="1" applyFont="1" applyFill="1" applyProtection="1"/>
    <xf numFmtId="0" fontId="26" fillId="0" borderId="0" xfId="0" applyFont="1" applyFill="1" applyBorder="1" applyProtection="1"/>
    <xf numFmtId="0" fontId="26" fillId="15" borderId="0" xfId="0" applyFont="1" applyFill="1" applyBorder="1" applyProtection="1"/>
    <xf numFmtId="0" fontId="0" fillId="0" borderId="95" xfId="0" applyBorder="1" applyProtection="1"/>
    <xf numFmtId="0" fontId="0" fillId="0" borderId="97" xfId="0" applyBorder="1" applyProtection="1"/>
    <xf numFmtId="0" fontId="2" fillId="16" borderId="146" xfId="0" applyFont="1" applyFill="1" applyBorder="1" applyAlignment="1" applyProtection="1">
      <alignment horizontal="center"/>
    </xf>
    <xf numFmtId="0" fontId="0" fillId="15" borderId="0" xfId="0" applyFill="1" applyProtection="1"/>
    <xf numFmtId="0" fontId="0" fillId="0" borderId="92" xfId="0" applyBorder="1" applyProtection="1"/>
    <xf numFmtId="42" fontId="0" fillId="0" borderId="0" xfId="0" applyNumberFormat="1" applyProtection="1"/>
    <xf numFmtId="5" fontId="26" fillId="16" borderId="53" xfId="0" applyNumberFormat="1" applyFont="1" applyFill="1" applyBorder="1" applyAlignment="1" applyProtection="1">
      <alignment horizontal="center" vertical="center"/>
    </xf>
    <xf numFmtId="5" fontId="26" fillId="16" borderId="63" xfId="0" applyNumberFormat="1" applyFont="1" applyFill="1" applyBorder="1" applyAlignment="1" applyProtection="1">
      <alignment horizontal="center" vertical="center"/>
    </xf>
    <xf numFmtId="0" fontId="0" fillId="0" borderId="556" xfId="0" applyBorder="1" applyProtection="1"/>
    <xf numFmtId="42" fontId="22" fillId="0" borderId="550" xfId="0" applyNumberFormat="1" applyFont="1" applyFill="1" applyBorder="1" applyAlignment="1" applyProtection="1">
      <alignment vertical="center"/>
    </xf>
    <xf numFmtId="0" fontId="15" fillId="0" borderId="51" xfId="0" applyFont="1" applyFill="1" applyBorder="1" applyAlignment="1" applyProtection="1">
      <protection locked="0"/>
    </xf>
    <xf numFmtId="6" fontId="53" fillId="0" borderId="225" xfId="0" applyNumberFormat="1" applyFont="1" applyFill="1" applyBorder="1" applyAlignment="1" applyProtection="1">
      <alignment horizontal="center"/>
      <protection locked="0"/>
    </xf>
    <xf numFmtId="0" fontId="40" fillId="20" borderId="456" xfId="0" applyFont="1" applyFill="1" applyBorder="1" applyProtection="1"/>
    <xf numFmtId="5" fontId="8" fillId="7" borderId="116" xfId="0" applyNumberFormat="1" applyFont="1" applyFill="1" applyBorder="1" applyAlignment="1" applyProtection="1">
      <alignment horizontal="center" vertical="center" wrapText="1"/>
    </xf>
    <xf numFmtId="0" fontId="16" fillId="6" borderId="158" xfId="0" applyFont="1" applyFill="1" applyBorder="1" applyAlignment="1" applyProtection="1">
      <alignment horizontal="center"/>
    </xf>
    <xf numFmtId="0" fontId="16" fillId="6" borderId="145" xfId="0" applyFont="1" applyFill="1" applyBorder="1" applyAlignment="1" applyProtection="1">
      <alignment horizontal="center"/>
    </xf>
    <xf numFmtId="0" fontId="16" fillId="6" borderId="144" xfId="0" applyFont="1" applyFill="1" applyBorder="1" applyProtection="1"/>
    <xf numFmtId="0" fontId="6" fillId="16" borderId="542" xfId="0" applyFont="1" applyFill="1" applyBorder="1" applyAlignment="1" applyProtection="1">
      <alignment horizontal="center" vertical="center" wrapText="1"/>
    </xf>
    <xf numFmtId="0" fontId="65" fillId="0" borderId="2" xfId="0" applyFont="1" applyFill="1" applyBorder="1" applyAlignment="1" applyProtection="1">
      <alignment wrapText="1"/>
    </xf>
    <xf numFmtId="0" fontId="15" fillId="0" borderId="0" xfId="0" applyFont="1" applyFill="1" applyBorder="1" applyAlignment="1" applyProtection="1"/>
    <xf numFmtId="0" fontId="20" fillId="16" borderId="0" xfId="0" applyFont="1" applyFill="1" applyBorder="1" applyAlignment="1" applyProtection="1"/>
    <xf numFmtId="5" fontId="15" fillId="0" borderId="395" xfId="0" applyNumberFormat="1" applyFont="1" applyFill="1" applyBorder="1" applyAlignment="1" applyProtection="1">
      <protection locked="0"/>
    </xf>
    <xf numFmtId="5" fontId="15" fillId="0" borderId="240" xfId="0" applyNumberFormat="1" applyFont="1" applyFill="1" applyBorder="1" applyAlignment="1" applyProtection="1">
      <protection locked="0"/>
    </xf>
    <xf numFmtId="0" fontId="0" fillId="0" borderId="443" xfId="0" applyBorder="1" applyAlignment="1" applyProtection="1">
      <alignment vertical="top"/>
    </xf>
    <xf numFmtId="0" fontId="0" fillId="0" borderId="444" xfId="0" applyBorder="1" applyAlignment="1" applyProtection="1">
      <alignment vertical="top"/>
    </xf>
    <xf numFmtId="0" fontId="0" fillId="0" borderId="75" xfId="0" applyBorder="1" applyAlignment="1" applyProtection="1">
      <alignment vertical="top" wrapText="1"/>
    </xf>
    <xf numFmtId="0" fontId="0" fillId="0" borderId="193" xfId="0" applyBorder="1" applyAlignment="1" applyProtection="1">
      <alignment vertical="top"/>
    </xf>
    <xf numFmtId="0" fontId="0" fillId="0" borderId="75" xfId="0" applyBorder="1" applyAlignment="1" applyProtection="1">
      <alignment vertical="top"/>
    </xf>
    <xf numFmtId="0" fontId="0" fillId="0" borderId="426" xfId="0" applyBorder="1" applyAlignment="1" applyProtection="1">
      <alignment vertical="top"/>
    </xf>
    <xf numFmtId="0" fontId="15" fillId="0" borderId="6" xfId="0" applyFont="1" applyFill="1" applyBorder="1" applyAlignment="1" applyProtection="1">
      <alignment horizontal="left"/>
      <protection locked="0"/>
    </xf>
    <xf numFmtId="0" fontId="47" fillId="0" borderId="0" xfId="0" applyFont="1" applyFill="1" applyBorder="1" applyAlignment="1" applyProtection="1">
      <alignment horizontal="left" vertical="top" wrapText="1"/>
    </xf>
    <xf numFmtId="0" fontId="49" fillId="0" borderId="6" xfId="0" applyFont="1" applyFill="1" applyBorder="1" applyAlignment="1" applyProtection="1">
      <alignment horizontal="left"/>
      <protection locked="0"/>
    </xf>
    <xf numFmtId="0" fontId="19" fillId="0" borderId="6" xfId="0" applyFont="1" applyFill="1" applyBorder="1" applyAlignment="1" applyProtection="1">
      <alignment horizontal="left"/>
      <protection locked="0"/>
    </xf>
    <xf numFmtId="0" fontId="15" fillId="0" borderId="6" xfId="0" applyFont="1" applyFill="1" applyBorder="1" applyProtection="1">
      <protection locked="0"/>
    </xf>
    <xf numFmtId="0" fontId="20" fillId="16" borderId="0" xfId="0" applyFont="1" applyFill="1" applyBorder="1" applyProtection="1"/>
    <xf numFmtId="0" fontId="15" fillId="0" borderId="0" xfId="0" applyFont="1" applyFill="1" applyBorder="1" applyAlignment="1" applyProtection="1"/>
    <xf numFmtId="0" fontId="15" fillId="0" borderId="0" xfId="0" applyFont="1" applyFill="1" applyBorder="1" applyAlignment="1" applyProtection="1">
      <alignment horizontal="right" vertical="center"/>
    </xf>
    <xf numFmtId="0" fontId="15" fillId="0" borderId="15" xfId="0" applyFont="1" applyFill="1" applyBorder="1" applyAlignment="1" applyProtection="1">
      <alignment horizontal="left" vertical="top" wrapText="1"/>
      <protection locked="0"/>
    </xf>
    <xf numFmtId="0" fontId="15" fillId="0" borderId="19" xfId="0" applyFont="1" applyFill="1" applyBorder="1" applyAlignment="1" applyProtection="1">
      <alignment horizontal="left" vertical="top" wrapText="1"/>
      <protection locked="0"/>
    </xf>
    <xf numFmtId="0" fontId="15" fillId="0" borderId="21" xfId="0" applyFont="1" applyFill="1" applyBorder="1" applyAlignment="1" applyProtection="1">
      <alignment horizontal="left" vertical="top" wrapText="1"/>
      <protection locked="0"/>
    </xf>
    <xf numFmtId="0" fontId="15" fillId="0" borderId="25"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26" xfId="0" applyFont="1" applyFill="1" applyBorder="1" applyAlignment="1" applyProtection="1">
      <alignment horizontal="left" vertical="top" wrapText="1"/>
      <protection locked="0"/>
    </xf>
    <xf numFmtId="0" fontId="15" fillId="0" borderId="16" xfId="0" applyFont="1" applyFill="1" applyBorder="1" applyAlignment="1" applyProtection="1">
      <alignment horizontal="left" vertical="top" wrapText="1"/>
      <protection locked="0"/>
    </xf>
    <xf numFmtId="0" fontId="15" fillId="0" borderId="6" xfId="0" applyFont="1" applyFill="1" applyBorder="1" applyAlignment="1" applyProtection="1">
      <alignment horizontal="left" vertical="top" wrapText="1"/>
      <protection locked="0"/>
    </xf>
    <xf numFmtId="0" fontId="15" fillId="0" borderId="22" xfId="0" applyFont="1" applyFill="1" applyBorder="1" applyAlignment="1" applyProtection="1">
      <alignment horizontal="left" vertical="top" wrapText="1"/>
      <protection locked="0"/>
    </xf>
    <xf numFmtId="0" fontId="15" fillId="0" borderId="25" xfId="0" applyFont="1" applyFill="1" applyBorder="1" applyAlignment="1" applyProtection="1">
      <alignment horizontal="right" vertical="center"/>
    </xf>
    <xf numFmtId="0" fontId="15" fillId="0" borderId="26" xfId="0" applyFont="1" applyFill="1" applyBorder="1" applyAlignment="1" applyProtection="1">
      <alignment horizontal="right" vertical="center"/>
    </xf>
    <xf numFmtId="0" fontId="15" fillId="0" borderId="6" xfId="0" quotePrefix="1" applyFont="1" applyFill="1" applyBorder="1" applyAlignment="1" applyProtection="1">
      <alignment horizontal="left"/>
      <protection locked="0"/>
    </xf>
    <xf numFmtId="0" fontId="41" fillId="0" borderId="267" xfId="0" applyFont="1" applyBorder="1" applyAlignment="1" applyProtection="1">
      <alignment wrapText="1"/>
      <protection locked="0"/>
    </xf>
    <xf numFmtId="0" fontId="41" fillId="0" borderId="243" xfId="0" applyFont="1" applyBorder="1" applyAlignment="1" applyProtection="1">
      <alignment wrapText="1"/>
      <protection locked="0"/>
    </xf>
    <xf numFmtId="0" fontId="19" fillId="16" borderId="160" xfId="0" applyFont="1" applyFill="1" applyBorder="1" applyAlignment="1" applyProtection="1">
      <alignment horizontal="left" vertical="center" wrapText="1"/>
    </xf>
    <xf numFmtId="0" fontId="19" fillId="16" borderId="216" xfId="0" applyFont="1" applyFill="1" applyBorder="1" applyAlignment="1" applyProtection="1">
      <alignment horizontal="left" vertical="center" wrapText="1"/>
    </xf>
    <xf numFmtId="0" fontId="41" fillId="0" borderId="289" xfId="0" applyFont="1" applyBorder="1" applyAlignment="1" applyProtection="1">
      <alignment wrapText="1"/>
      <protection locked="0"/>
    </xf>
    <xf numFmtId="0" fontId="41" fillId="0" borderId="480" xfId="0" applyFont="1" applyBorder="1" applyAlignment="1" applyProtection="1">
      <alignment wrapText="1"/>
      <protection locked="0"/>
    </xf>
    <xf numFmtId="0" fontId="41" fillId="0" borderId="284" xfId="0" applyFont="1" applyBorder="1" applyAlignment="1" applyProtection="1">
      <alignment wrapText="1"/>
      <protection locked="0"/>
    </xf>
    <xf numFmtId="0" fontId="41" fillId="0" borderId="247" xfId="0" applyFont="1" applyBorder="1" applyAlignment="1" applyProtection="1">
      <alignment wrapText="1"/>
      <protection locked="0"/>
    </xf>
    <xf numFmtId="0" fontId="50" fillId="0" borderId="0" xfId="0" applyFont="1" applyBorder="1" applyAlignment="1" applyProtection="1">
      <alignment horizontal="center" wrapText="1"/>
    </xf>
    <xf numFmtId="0" fontId="50" fillId="0" borderId="541" xfId="0" applyFont="1" applyBorder="1" applyAlignment="1" applyProtection="1">
      <alignment horizontal="center" wrapText="1"/>
    </xf>
    <xf numFmtId="0" fontId="40" fillId="0" borderId="380" xfId="0" applyFont="1" applyFill="1" applyBorder="1" applyAlignment="1" applyProtection="1">
      <alignment horizontal="center"/>
      <protection locked="0"/>
    </xf>
    <xf numFmtId="0" fontId="40" fillId="0" borderId="243" xfId="0" applyFont="1" applyFill="1" applyBorder="1" applyAlignment="1" applyProtection="1">
      <alignment horizontal="center"/>
      <protection locked="0"/>
    </xf>
    <xf numFmtId="0" fontId="19" fillId="16" borderId="502" xfId="0" applyFont="1" applyFill="1" applyBorder="1" applyAlignment="1" applyProtection="1">
      <alignment horizontal="left" vertical="center"/>
    </xf>
    <xf numFmtId="0" fontId="19" fillId="16" borderId="216" xfId="0" applyFont="1" applyFill="1" applyBorder="1" applyAlignment="1" applyProtection="1">
      <alignment horizontal="left" vertical="center"/>
    </xf>
    <xf numFmtId="0" fontId="19" fillId="16" borderId="503" xfId="0" applyFont="1" applyFill="1" applyBorder="1" applyAlignment="1" applyProtection="1">
      <alignment horizontal="left" vertical="center"/>
    </xf>
    <xf numFmtId="0" fontId="40" fillId="0" borderId="431" xfId="0" applyFont="1" applyFill="1" applyBorder="1" applyAlignment="1" applyProtection="1">
      <protection locked="0"/>
    </xf>
    <xf numFmtId="0" fontId="40" fillId="0" borderId="480" xfId="0" applyFont="1" applyFill="1" applyBorder="1" applyAlignment="1" applyProtection="1">
      <protection locked="0"/>
    </xf>
    <xf numFmtId="0" fontId="40" fillId="0" borderId="501" xfId="0" applyFont="1" applyFill="1" applyBorder="1" applyAlignment="1" applyProtection="1">
      <protection locked="0"/>
    </xf>
    <xf numFmtId="0" fontId="40" fillId="0" borderId="380" xfId="0" applyFont="1" applyFill="1" applyBorder="1" applyAlignment="1" applyProtection="1">
      <protection locked="0"/>
    </xf>
    <xf numFmtId="0" fontId="40" fillId="0" borderId="243" xfId="0" applyFont="1" applyFill="1" applyBorder="1" applyAlignment="1" applyProtection="1">
      <protection locked="0"/>
    </xf>
    <xf numFmtId="0" fontId="40" fillId="0" borderId="379" xfId="0" applyFont="1" applyFill="1" applyBorder="1" applyAlignment="1" applyProtection="1">
      <protection locked="0"/>
    </xf>
    <xf numFmtId="0" fontId="41" fillId="0" borderId="380" xfId="0" applyFont="1" applyFill="1" applyBorder="1" applyAlignment="1" applyProtection="1">
      <alignment horizontal="center"/>
      <protection locked="0"/>
    </xf>
    <xf numFmtId="0" fontId="41" fillId="0" borderId="243" xfId="0" applyFont="1" applyFill="1" applyBorder="1" applyAlignment="1" applyProtection="1">
      <alignment horizontal="center"/>
      <protection locked="0"/>
    </xf>
    <xf numFmtId="9" fontId="19" fillId="16" borderId="502" xfId="0" applyNumberFormat="1" applyFont="1" applyFill="1" applyBorder="1" applyAlignment="1" applyProtection="1">
      <alignment horizontal="left" vertical="center" wrapText="1"/>
    </xf>
    <xf numFmtId="9" fontId="19" fillId="16" borderId="216" xfId="0" applyNumberFormat="1" applyFont="1" applyFill="1" applyBorder="1" applyAlignment="1" applyProtection="1">
      <alignment horizontal="left" vertical="center" wrapText="1"/>
    </xf>
    <xf numFmtId="0" fontId="40" fillId="0" borderId="431" xfId="0" applyFont="1" applyFill="1" applyBorder="1" applyAlignment="1" applyProtection="1">
      <alignment horizontal="left"/>
      <protection locked="0"/>
    </xf>
    <xf numFmtId="0" fontId="40" fillId="0" borderId="480" xfId="0" applyFont="1" applyFill="1" applyBorder="1" applyAlignment="1" applyProtection="1">
      <alignment horizontal="left"/>
      <protection locked="0"/>
    </xf>
    <xf numFmtId="0" fontId="41" fillId="0" borderId="429" xfId="0" applyFont="1" applyFill="1" applyBorder="1" applyAlignment="1" applyProtection="1">
      <alignment horizontal="center"/>
      <protection locked="0"/>
    </xf>
    <xf numFmtId="0" fontId="41" fillId="0" borderId="247" xfId="0" applyFont="1" applyFill="1" applyBorder="1" applyAlignment="1" applyProtection="1">
      <alignment horizontal="center"/>
      <protection locked="0"/>
    </xf>
    <xf numFmtId="9" fontId="19" fillId="16" borderId="502" xfId="0" applyNumberFormat="1" applyFont="1" applyFill="1" applyBorder="1" applyAlignment="1" applyProtection="1">
      <alignment horizontal="center" vertical="center" wrapText="1"/>
    </xf>
    <xf numFmtId="9" fontId="19" fillId="16" borderId="129" xfId="0" applyNumberFormat="1" applyFont="1" applyFill="1" applyBorder="1" applyAlignment="1" applyProtection="1">
      <alignment horizontal="center" vertical="center" wrapText="1"/>
    </xf>
    <xf numFmtId="0" fontId="3" fillId="6" borderId="431" xfId="0" applyFont="1" applyFill="1" applyBorder="1" applyAlignment="1" applyProtection="1">
      <alignment horizontal="center"/>
    </xf>
    <xf numFmtId="0" fontId="3" fillId="6" borderId="481" xfId="0" applyFont="1" applyFill="1" applyBorder="1" applyAlignment="1" applyProtection="1">
      <alignment horizontal="center"/>
    </xf>
    <xf numFmtId="0" fontId="40" fillId="0" borderId="429" xfId="0" applyFont="1" applyFill="1" applyBorder="1" applyAlignment="1" applyProtection="1">
      <protection locked="0"/>
    </xf>
    <xf numFmtId="0" fontId="40" fillId="0" borderId="247" xfId="0" applyFont="1" applyFill="1" applyBorder="1" applyAlignment="1" applyProtection="1">
      <protection locked="0"/>
    </xf>
    <xf numFmtId="0" fontId="40" fillId="0" borderId="432" xfId="0" applyFont="1" applyFill="1" applyBorder="1" applyAlignment="1" applyProtection="1">
      <protection locked="0"/>
    </xf>
    <xf numFmtId="0" fontId="3" fillId="6" borderId="380" xfId="0" applyFont="1" applyFill="1" applyBorder="1" applyAlignment="1" applyProtection="1">
      <alignment horizontal="center"/>
    </xf>
    <xf numFmtId="0" fontId="3" fillId="6" borderId="244" xfId="0" applyFont="1" applyFill="1" applyBorder="1" applyAlignment="1" applyProtection="1">
      <alignment horizontal="center"/>
    </xf>
    <xf numFmtId="0" fontId="1" fillId="6" borderId="380" xfId="0" applyFont="1" applyFill="1" applyBorder="1" applyAlignment="1" applyProtection="1">
      <alignment horizontal="center"/>
    </xf>
    <xf numFmtId="0" fontId="1" fillId="6" borderId="244" xfId="0" applyFont="1" applyFill="1" applyBorder="1" applyAlignment="1" applyProtection="1">
      <alignment horizontal="center"/>
    </xf>
    <xf numFmtId="0" fontId="1" fillId="6" borderId="510" xfId="0" applyFont="1" applyFill="1" applyBorder="1" applyAlignment="1" applyProtection="1">
      <alignment horizontal="center"/>
    </xf>
    <xf numFmtId="0" fontId="1" fillId="6" borderId="511" xfId="0" applyFont="1" applyFill="1" applyBorder="1" applyAlignment="1" applyProtection="1">
      <alignment horizontal="center"/>
    </xf>
    <xf numFmtId="0" fontId="5" fillId="6" borderId="27" xfId="0" applyFont="1" applyFill="1" applyBorder="1" applyAlignment="1" applyProtection="1">
      <alignment horizontal="center"/>
    </xf>
    <xf numFmtId="0" fontId="5" fillId="6" borderId="509" xfId="0" applyFont="1" applyFill="1" applyBorder="1" applyAlignment="1" applyProtection="1">
      <alignment horizontal="center"/>
    </xf>
    <xf numFmtId="0" fontId="20" fillId="16" borderId="0" xfId="0" applyFont="1" applyFill="1" applyBorder="1" applyAlignment="1" applyProtection="1"/>
    <xf numFmtId="0" fontId="16" fillId="6" borderId="462" xfId="0" applyFont="1" applyFill="1" applyBorder="1" applyAlignment="1" applyProtection="1"/>
    <xf numFmtId="0" fontId="20" fillId="16" borderId="0" xfId="0" applyFont="1" applyFill="1" applyBorder="1" applyAlignment="1" applyProtection="1">
      <alignment vertical="center"/>
    </xf>
    <xf numFmtId="0" fontId="2" fillId="13" borderId="140" xfId="0" applyFont="1" applyFill="1" applyBorder="1" applyAlignment="1" applyProtection="1">
      <alignment horizontal="center"/>
    </xf>
    <xf numFmtId="0" fontId="2" fillId="13" borderId="8" xfId="0" applyFont="1" applyFill="1" applyBorder="1" applyAlignment="1" applyProtection="1">
      <alignment horizontal="center"/>
    </xf>
    <xf numFmtId="0" fontId="16" fillId="6" borderId="220" xfId="0" applyFont="1" applyFill="1" applyBorder="1" applyAlignment="1" applyProtection="1"/>
    <xf numFmtId="0" fontId="2" fillId="7" borderId="158" xfId="0" applyFont="1" applyFill="1" applyBorder="1" applyAlignment="1" applyProtection="1"/>
    <xf numFmtId="0" fontId="2" fillId="7" borderId="426" xfId="0" applyFont="1" applyFill="1" applyBorder="1" applyAlignment="1" applyProtection="1"/>
    <xf numFmtId="0" fontId="2" fillId="7" borderId="433" xfId="0" applyFont="1" applyFill="1" applyBorder="1" applyAlignment="1" applyProtection="1"/>
    <xf numFmtId="0" fontId="39" fillId="16" borderId="218" xfId="0" applyFont="1" applyFill="1" applyBorder="1" applyAlignment="1" applyProtection="1">
      <alignment horizontal="center" vertical="center" wrapText="1"/>
    </xf>
    <xf numFmtId="0" fontId="39" fillId="16" borderId="22" xfId="0" applyFont="1" applyFill="1" applyBorder="1" applyAlignment="1" applyProtection="1">
      <alignment horizontal="center" vertical="center" wrapText="1"/>
    </xf>
    <xf numFmtId="0" fontId="39" fillId="16" borderId="214" xfId="0" applyFont="1" applyFill="1" applyBorder="1" applyAlignment="1" applyProtection="1">
      <alignment horizontal="center" vertical="center" wrapText="1"/>
    </xf>
    <xf numFmtId="0" fontId="39" fillId="16" borderId="4" xfId="0" applyFont="1" applyFill="1" applyBorder="1" applyAlignment="1" applyProtection="1">
      <alignment horizontal="center" vertical="center" wrapText="1"/>
    </xf>
    <xf numFmtId="0" fontId="39" fillId="16" borderId="215" xfId="0" applyFont="1" applyFill="1" applyBorder="1" applyAlignment="1" applyProtection="1">
      <alignment horizontal="center" vertical="center" wrapText="1"/>
    </xf>
    <xf numFmtId="0" fontId="39" fillId="16" borderId="11" xfId="0" applyFont="1" applyFill="1" applyBorder="1" applyAlignment="1" applyProtection="1">
      <alignment horizontal="center" vertical="center" wrapText="1"/>
    </xf>
    <xf numFmtId="0" fontId="39" fillId="6" borderId="212" xfId="0" applyFont="1" applyFill="1" applyBorder="1" applyAlignment="1" applyProtection="1">
      <alignment horizontal="center" vertical="center" wrapText="1"/>
    </xf>
    <xf numFmtId="0" fontId="39" fillId="6" borderId="221" xfId="0" applyFont="1" applyFill="1" applyBorder="1" applyAlignment="1" applyProtection="1">
      <alignment horizontal="center" vertical="center" wrapText="1"/>
    </xf>
    <xf numFmtId="0" fontId="39" fillId="6" borderId="214" xfId="0" applyFont="1" applyFill="1" applyBorder="1" applyAlignment="1" applyProtection="1">
      <alignment horizontal="center" vertical="center" wrapText="1"/>
    </xf>
    <xf numFmtId="0" fontId="39" fillId="6" borderId="4" xfId="0" applyFont="1" applyFill="1" applyBorder="1" applyAlignment="1" applyProtection="1">
      <alignment horizontal="center" vertical="center" wrapText="1"/>
    </xf>
    <xf numFmtId="0" fontId="23" fillId="27" borderId="214" xfId="0" applyFont="1" applyFill="1" applyBorder="1" applyAlignment="1" applyProtection="1">
      <alignment horizontal="center" vertical="center"/>
    </xf>
    <xf numFmtId="0" fontId="23" fillId="27" borderId="77" xfId="0" applyFont="1" applyFill="1" applyBorder="1" applyAlignment="1" applyProtection="1">
      <alignment horizontal="center" vertical="center"/>
    </xf>
    <xf numFmtId="0" fontId="16" fillId="0" borderId="0" xfId="0" applyFont="1" applyAlignment="1" applyProtection="1">
      <alignment horizontal="left" wrapText="1"/>
    </xf>
    <xf numFmtId="0" fontId="3" fillId="0" borderId="15"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21"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26"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2" xfId="0" applyFont="1" applyBorder="1" applyAlignment="1" applyProtection="1">
      <alignment horizontal="left" vertical="top" wrapText="1"/>
      <protection locked="0"/>
    </xf>
    <xf numFmtId="0" fontId="16" fillId="6" borderId="220" xfId="0" applyFont="1" applyFill="1" applyBorder="1" applyProtection="1"/>
    <xf numFmtId="0" fontId="5" fillId="0" borderId="0" xfId="0" applyFont="1" applyBorder="1" applyAlignment="1" applyProtection="1">
      <alignment horizontal="center" wrapText="1"/>
    </xf>
    <xf numFmtId="0" fontId="5" fillId="0" borderId="6" xfId="0" applyFont="1" applyBorder="1" applyAlignment="1" applyProtection="1">
      <alignment horizontal="center" wrapText="1"/>
    </xf>
    <xf numFmtId="0" fontId="16" fillId="6" borderId="75" xfId="0" applyFont="1" applyFill="1" applyBorder="1" applyAlignment="1" applyProtection="1"/>
    <xf numFmtId="0" fontId="20" fillId="16" borderId="0" xfId="0" applyFont="1" applyFill="1" applyBorder="1" applyAlignment="1" applyProtection="1">
      <alignment horizontal="left"/>
    </xf>
    <xf numFmtId="0" fontId="3" fillId="3" borderId="15" xfId="0" applyFont="1" applyFill="1" applyBorder="1" applyAlignment="1" applyProtection="1">
      <alignment horizontal="left" vertical="top" wrapText="1"/>
      <protection locked="0"/>
    </xf>
    <xf numFmtId="0" fontId="3" fillId="3" borderId="19" xfId="0" applyFont="1" applyFill="1" applyBorder="1" applyAlignment="1" applyProtection="1">
      <alignment horizontal="left" vertical="top" wrapText="1"/>
      <protection locked="0"/>
    </xf>
    <xf numFmtId="0" fontId="3" fillId="3" borderId="21" xfId="0" applyFont="1" applyFill="1" applyBorder="1" applyAlignment="1" applyProtection="1">
      <alignment horizontal="left" vertical="top" wrapText="1"/>
      <protection locked="0"/>
    </xf>
    <xf numFmtId="0" fontId="3" fillId="3" borderId="25" xfId="0" applyFont="1" applyFill="1" applyBorder="1" applyAlignment="1" applyProtection="1">
      <alignment horizontal="left" vertical="top" wrapText="1"/>
      <protection locked="0"/>
    </xf>
    <xf numFmtId="0" fontId="3" fillId="3" borderId="0" xfId="0" applyFont="1" applyFill="1" applyBorder="1" applyAlignment="1" applyProtection="1">
      <alignment horizontal="left" vertical="top" wrapText="1"/>
      <protection locked="0"/>
    </xf>
    <xf numFmtId="0" fontId="3" fillId="3" borderId="26" xfId="0" applyFont="1" applyFill="1" applyBorder="1" applyAlignment="1" applyProtection="1">
      <alignment horizontal="left" vertical="top" wrapText="1"/>
      <protection locked="0"/>
    </xf>
    <xf numFmtId="0" fontId="3" fillId="3" borderId="16" xfId="0" applyFont="1" applyFill="1" applyBorder="1" applyAlignment="1" applyProtection="1">
      <alignment horizontal="left" vertical="top" wrapText="1"/>
      <protection locked="0"/>
    </xf>
    <xf numFmtId="0" fontId="3" fillId="3" borderId="6" xfId="0" applyFont="1" applyFill="1" applyBorder="1" applyAlignment="1" applyProtection="1">
      <alignment horizontal="left" vertical="top" wrapText="1"/>
      <protection locked="0"/>
    </xf>
    <xf numFmtId="0" fontId="3" fillId="3" borderId="22" xfId="0" applyFont="1" applyFill="1" applyBorder="1" applyAlignment="1" applyProtection="1">
      <alignment horizontal="left" vertical="top" wrapText="1"/>
      <protection locked="0"/>
    </xf>
    <xf numFmtId="42" fontId="16" fillId="0" borderId="0" xfId="0" applyNumberFormat="1" applyFont="1" applyFill="1" applyBorder="1" applyAlignment="1" applyProtection="1">
      <alignment horizontal="center" vertical="center" wrapText="1"/>
    </xf>
    <xf numFmtId="42" fontId="16" fillId="0" borderId="91" xfId="0" applyNumberFormat="1" applyFont="1" applyFill="1" applyBorder="1" applyAlignment="1" applyProtection="1">
      <alignment horizontal="center" vertical="center" wrapText="1"/>
    </xf>
    <xf numFmtId="42" fontId="16" fillId="0" borderId="549" xfId="0" applyNumberFormat="1" applyFont="1" applyFill="1" applyBorder="1" applyAlignment="1" applyProtection="1">
      <alignment horizontal="center" vertical="center"/>
    </xf>
    <xf numFmtId="42" fontId="16" fillId="0" borderId="91" xfId="0" applyNumberFormat="1" applyFont="1" applyFill="1" applyBorder="1" applyAlignment="1" applyProtection="1">
      <alignment horizontal="center" vertical="center"/>
    </xf>
    <xf numFmtId="0" fontId="16" fillId="6" borderId="75" xfId="0" applyFont="1" applyFill="1" applyBorder="1" applyProtection="1"/>
    <xf numFmtId="0" fontId="26" fillId="10" borderId="546" xfId="0" applyFont="1" applyFill="1" applyBorder="1" applyAlignment="1" applyProtection="1">
      <alignment horizontal="center" vertical="center" wrapText="1"/>
    </xf>
    <xf numFmtId="0" fontId="26" fillId="10" borderId="79" xfId="0" applyFont="1" applyFill="1" applyBorder="1" applyAlignment="1" applyProtection="1">
      <alignment horizontal="center" vertical="center" wrapText="1"/>
    </xf>
    <xf numFmtId="0" fontId="26" fillId="10" borderId="547" xfId="0" applyFont="1" applyFill="1" applyBorder="1" applyAlignment="1" applyProtection="1">
      <alignment horizontal="center" vertical="center" wrapText="1"/>
    </xf>
    <xf numFmtId="0" fontId="27" fillId="7" borderId="548" xfId="0" applyFont="1" applyFill="1" applyBorder="1" applyAlignment="1" applyProtection="1">
      <alignment horizontal="center"/>
    </xf>
    <xf numFmtId="0" fontId="27" fillId="7" borderId="549" xfId="0" applyFont="1" applyFill="1" applyBorder="1" applyAlignment="1" applyProtection="1">
      <alignment horizontal="center"/>
    </xf>
    <xf numFmtId="0" fontId="27" fillId="13" borderId="549" xfId="0" applyFont="1" applyFill="1" applyBorder="1" applyAlignment="1" applyProtection="1">
      <alignment horizontal="center"/>
    </xf>
    <xf numFmtId="0" fontId="27" fillId="13" borderId="550" xfId="0" applyFont="1" applyFill="1" applyBorder="1" applyAlignment="1" applyProtection="1">
      <alignment horizontal="center"/>
    </xf>
    <xf numFmtId="5" fontId="26" fillId="7" borderId="78" xfId="0" applyNumberFormat="1" applyFont="1" applyFill="1" applyBorder="1" applyAlignment="1" applyProtection="1">
      <alignment horizontal="center" vertical="center" wrapText="1"/>
    </xf>
    <xf numFmtId="5" fontId="26" fillId="7" borderId="551" xfId="0" applyNumberFormat="1" applyFont="1" applyFill="1" applyBorder="1" applyAlignment="1" applyProtection="1">
      <alignment horizontal="center" vertical="center" wrapText="1"/>
    </xf>
    <xf numFmtId="5" fontId="26" fillId="13" borderId="26" xfId="0" applyNumberFormat="1" applyFont="1" applyFill="1" applyBorder="1" applyAlignment="1" applyProtection="1">
      <alignment horizontal="center" vertical="center" wrapText="1"/>
    </xf>
    <xf numFmtId="5" fontId="26" fillId="13" borderId="554" xfId="0" applyNumberFormat="1" applyFont="1" applyFill="1" applyBorder="1" applyAlignment="1" applyProtection="1">
      <alignment horizontal="center" vertical="center" wrapText="1"/>
    </xf>
    <xf numFmtId="0" fontId="24" fillId="0" borderId="53" xfId="0" applyFont="1" applyBorder="1" applyAlignment="1" applyProtection="1">
      <alignment vertical="center"/>
      <protection locked="0"/>
    </xf>
    <xf numFmtId="0" fontId="24" fillId="0" borderId="51" xfId="0" applyFont="1" applyBorder="1" applyAlignment="1" applyProtection="1">
      <alignment vertical="center"/>
      <protection locked="0"/>
    </xf>
    <xf numFmtId="0" fontId="24" fillId="0" borderId="54" xfId="0" applyFont="1" applyBorder="1" applyAlignment="1" applyProtection="1">
      <alignment vertical="center"/>
      <protection locked="0"/>
    </xf>
    <xf numFmtId="0" fontId="5" fillId="7" borderId="131" xfId="0" applyFont="1" applyFill="1" applyBorder="1" applyAlignment="1" applyProtection="1">
      <alignment horizontal="center"/>
    </xf>
    <xf numFmtId="0" fontId="5" fillId="7" borderId="216" xfId="0" applyFont="1" applyFill="1" applyBorder="1" applyAlignment="1" applyProtection="1">
      <alignment horizontal="center"/>
    </xf>
    <xf numFmtId="0" fontId="5" fillId="7" borderId="129" xfId="0" applyFont="1" applyFill="1" applyBorder="1" applyAlignment="1" applyProtection="1">
      <alignment horizontal="center"/>
    </xf>
    <xf numFmtId="5" fontId="8" fillId="16" borderId="57" xfId="0" applyNumberFormat="1" applyFont="1" applyFill="1" applyBorder="1" applyAlignment="1" applyProtection="1">
      <alignment horizontal="center" vertical="center" wrapText="1"/>
    </xf>
    <xf numFmtId="5" fontId="8" fillId="16" borderId="56" xfId="0" applyNumberFormat="1" applyFont="1" applyFill="1" applyBorder="1" applyAlignment="1" applyProtection="1">
      <alignment horizontal="center" vertical="center" wrapText="1"/>
    </xf>
    <xf numFmtId="44" fontId="22" fillId="0" borderId="401" xfId="0" applyNumberFormat="1" applyFont="1" applyFill="1" applyBorder="1" applyAlignment="1" applyProtection="1">
      <alignment vertical="center"/>
      <protection locked="0"/>
    </xf>
    <xf numFmtId="44" fontId="22" fillId="0" borderId="239" xfId="0" applyNumberFormat="1" applyFont="1" applyFill="1" applyBorder="1" applyAlignment="1" applyProtection="1">
      <alignment vertical="center"/>
      <protection locked="0"/>
    </xf>
    <xf numFmtId="44" fontId="22" fillId="0" borderId="380" xfId="0" applyNumberFormat="1" applyFont="1" applyFill="1" applyBorder="1" applyAlignment="1" applyProtection="1">
      <alignment vertical="center"/>
      <protection locked="0"/>
    </xf>
    <xf numFmtId="44" fontId="22" fillId="0" borderId="244" xfId="0" applyNumberFormat="1" applyFont="1" applyFill="1" applyBorder="1" applyAlignment="1" applyProtection="1">
      <alignment vertical="center"/>
      <protection locked="0"/>
    </xf>
    <xf numFmtId="44" fontId="22" fillId="0" borderId="406" xfId="0" applyNumberFormat="1" applyFont="1" applyFill="1" applyBorder="1" applyAlignment="1" applyProtection="1">
      <alignment vertical="center"/>
      <protection locked="0"/>
    </xf>
    <xf numFmtId="44" fontId="22" fillId="0" borderId="345" xfId="0" applyNumberFormat="1" applyFont="1" applyFill="1" applyBorder="1" applyAlignment="1" applyProtection="1">
      <alignment vertical="center"/>
      <protection locked="0"/>
    </xf>
    <xf numFmtId="9" fontId="22" fillId="0" borderId="380" xfId="0" applyNumberFormat="1" applyFont="1" applyFill="1" applyBorder="1" applyAlignment="1" applyProtection="1">
      <alignment vertical="center"/>
      <protection locked="0"/>
    </xf>
    <xf numFmtId="0" fontId="27" fillId="7" borderId="124" xfId="0" applyFont="1" applyFill="1" applyBorder="1" applyAlignment="1" applyProtection="1">
      <alignment horizontal="center"/>
    </xf>
    <xf numFmtId="0" fontId="27" fillId="7" borderId="50" xfId="0" applyFont="1" applyFill="1" applyBorder="1" applyAlignment="1" applyProtection="1">
      <alignment horizontal="center"/>
    </xf>
    <xf numFmtId="0" fontId="27" fillId="7" borderId="125" xfId="0" applyFont="1" applyFill="1" applyBorder="1" applyAlignment="1" applyProtection="1">
      <alignment horizontal="center"/>
    </xf>
    <xf numFmtId="0" fontId="16" fillId="16" borderId="53" xfId="0" applyFont="1" applyFill="1" applyBorder="1" applyAlignment="1" applyProtection="1">
      <alignment horizontal="center"/>
    </xf>
    <xf numFmtId="0" fontId="16" fillId="16" borderId="48" xfId="0" applyFont="1" applyFill="1" applyBorder="1" applyAlignment="1" applyProtection="1">
      <alignment horizontal="center"/>
    </xf>
    <xf numFmtId="5" fontId="16" fillId="16" borderId="76" xfId="0" applyNumberFormat="1" applyFont="1" applyFill="1" applyBorder="1" applyAlignment="1" applyProtection="1">
      <alignment horizontal="center" vertical="center"/>
    </xf>
    <xf numFmtId="5" fontId="16" fillId="16" borderId="77" xfId="0" applyNumberFormat="1" applyFont="1" applyFill="1" applyBorder="1" applyAlignment="1" applyProtection="1">
      <alignment horizontal="center" vertical="center"/>
    </xf>
    <xf numFmtId="5" fontId="16" fillId="16" borderId="17" xfId="0" applyNumberFormat="1" applyFont="1" applyFill="1" applyBorder="1" applyAlignment="1" applyProtection="1">
      <alignment horizontal="center" vertical="center"/>
    </xf>
    <xf numFmtId="0" fontId="16" fillId="7" borderId="78" xfId="0" applyFont="1" applyFill="1" applyBorder="1" applyAlignment="1" applyProtection="1">
      <alignment horizontal="center" vertical="center" wrapText="1"/>
    </xf>
    <xf numFmtId="0" fontId="16" fillId="7" borderId="24" xfId="0" applyFont="1" applyFill="1" applyBorder="1" applyAlignment="1" applyProtection="1">
      <alignment horizontal="center" vertical="center" wrapText="1"/>
    </xf>
    <xf numFmtId="5" fontId="16" fillId="16" borderId="83" xfId="0" applyNumberFormat="1" applyFont="1" applyFill="1" applyBorder="1" applyAlignment="1" applyProtection="1">
      <alignment horizontal="center" vertical="center" wrapText="1"/>
    </xf>
    <xf numFmtId="5" fontId="16" fillId="16" borderId="84" xfId="0" applyNumberFormat="1" applyFont="1" applyFill="1" applyBorder="1" applyAlignment="1" applyProtection="1">
      <alignment horizontal="center" vertical="center" wrapText="1"/>
    </xf>
    <xf numFmtId="5" fontId="16" fillId="16" borderId="23" xfId="0" applyNumberFormat="1" applyFont="1" applyFill="1" applyBorder="1" applyAlignment="1" applyProtection="1">
      <alignment horizontal="center" vertical="center" wrapText="1"/>
    </xf>
    <xf numFmtId="168" fontId="24" fillId="0" borderId="53" xfId="0" applyNumberFormat="1" applyFont="1" applyBorder="1" applyAlignment="1" applyProtection="1">
      <alignment vertical="center"/>
      <protection locked="0"/>
    </xf>
    <xf numFmtId="168" fontId="24" fillId="0" borderId="51" xfId="0" applyNumberFormat="1" applyFont="1" applyBorder="1" applyAlignment="1" applyProtection="1">
      <alignment vertical="center"/>
      <protection locked="0"/>
    </xf>
    <xf numFmtId="168" fontId="24" fillId="0" borderId="54" xfId="0" applyNumberFormat="1" applyFont="1" applyBorder="1" applyAlignment="1" applyProtection="1">
      <alignment vertical="center"/>
      <protection locked="0"/>
    </xf>
    <xf numFmtId="0" fontId="38" fillId="16" borderId="0" xfId="0" applyFont="1" applyFill="1" applyBorder="1" applyAlignment="1" applyProtection="1"/>
    <xf numFmtId="0" fontId="38" fillId="16" borderId="158" xfId="0" applyFont="1" applyFill="1" applyBorder="1" applyProtection="1"/>
    <xf numFmtId="0" fontId="38" fillId="16" borderId="217" xfId="0" applyFont="1" applyFill="1" applyBorder="1" applyProtection="1"/>
    <xf numFmtId="0" fontId="51" fillId="16" borderId="158" xfId="0" applyFont="1" applyFill="1" applyBorder="1" applyProtection="1"/>
    <xf numFmtId="0" fontId="51" fillId="16" borderId="426" xfId="0" applyFont="1" applyFill="1" applyBorder="1" applyProtection="1"/>
    <xf numFmtId="0" fontId="51" fillId="6" borderId="75" xfId="0" applyFont="1" applyFill="1" applyBorder="1" applyProtection="1"/>
    <xf numFmtId="9" fontId="52" fillId="7" borderId="158" xfId="0" applyNumberFormat="1" applyFont="1" applyFill="1" applyBorder="1" applyAlignment="1" applyProtection="1">
      <alignment horizontal="center"/>
      <protection locked="0"/>
    </xf>
    <xf numFmtId="9" fontId="52" fillId="7" borderId="427" xfId="0" applyNumberFormat="1" applyFont="1" applyFill="1" applyBorder="1" applyAlignment="1" applyProtection="1">
      <alignment horizontal="center"/>
      <protection locked="0"/>
    </xf>
    <xf numFmtId="0" fontId="53" fillId="0" borderId="0" xfId="0" applyFont="1" applyBorder="1" applyAlignment="1" applyProtection="1">
      <alignment horizontal="left" vertical="center" wrapText="1"/>
    </xf>
    <xf numFmtId="0" fontId="53" fillId="0" borderId="26" xfId="0" applyFont="1" applyBorder="1" applyAlignment="1" applyProtection="1">
      <alignment horizontal="left" vertical="center" wrapText="1"/>
    </xf>
    <xf numFmtId="0" fontId="24" fillId="0" borderId="0" xfId="0" applyFont="1" applyFill="1" applyBorder="1" applyAlignment="1" applyProtection="1">
      <alignment horizontal="right"/>
    </xf>
    <xf numFmtId="0" fontId="16" fillId="0" borderId="94" xfId="0" applyFont="1" applyBorder="1" applyAlignment="1" applyProtection="1">
      <alignment horizontal="center" vertical="top" wrapText="1"/>
    </xf>
    <xf numFmtId="0" fontId="16" fillId="0" borderId="0" xfId="0" applyFont="1" applyAlignment="1" applyProtection="1">
      <alignment horizontal="center" vertical="top" wrapText="1"/>
    </xf>
    <xf numFmtId="0" fontId="21" fillId="0" borderId="456" xfId="0" applyFont="1" applyFill="1" applyBorder="1" applyAlignment="1" applyProtection="1">
      <alignment horizontal="center"/>
    </xf>
    <xf numFmtId="0" fontId="21" fillId="0" borderId="97" xfId="0" applyFont="1" applyFill="1" applyBorder="1" applyAlignment="1" applyProtection="1">
      <alignment horizontal="center"/>
    </xf>
    <xf numFmtId="166" fontId="47" fillId="0" borderId="456" xfId="0" applyNumberFormat="1" applyFont="1" applyFill="1" applyBorder="1" applyAlignment="1" applyProtection="1">
      <alignment horizontal="center"/>
    </xf>
    <xf numFmtId="166" fontId="47" fillId="0" borderId="0" xfId="0" applyNumberFormat="1" applyFont="1" applyFill="1" applyBorder="1" applyAlignment="1" applyProtection="1">
      <alignment horizontal="center"/>
    </xf>
    <xf numFmtId="0" fontId="15" fillId="0" borderId="242" xfId="0" applyFont="1" applyFill="1" applyBorder="1" applyAlignment="1" applyProtection="1">
      <protection locked="0"/>
    </xf>
    <xf numFmtId="0" fontId="15" fillId="0" borderId="243" xfId="0" applyFont="1" applyFill="1" applyBorder="1" applyAlignment="1" applyProtection="1">
      <protection locked="0"/>
    </xf>
    <xf numFmtId="0" fontId="15" fillId="0" borderId="244" xfId="0" applyFont="1" applyFill="1" applyBorder="1" applyAlignment="1" applyProtection="1">
      <protection locked="0"/>
    </xf>
    <xf numFmtId="0" fontId="16" fillId="0" borderId="220" xfId="0" applyFont="1" applyFill="1" applyBorder="1" applyAlignment="1" applyProtection="1">
      <alignment horizontal="left"/>
    </xf>
    <xf numFmtId="0" fontId="16" fillId="0" borderId="75" xfId="0" applyFont="1" applyFill="1" applyBorder="1" applyAlignment="1" applyProtection="1">
      <alignment horizontal="left"/>
    </xf>
    <xf numFmtId="0" fontId="16" fillId="0" borderId="462" xfId="0" applyFont="1" applyFill="1" applyBorder="1" applyAlignment="1" applyProtection="1">
      <alignment horizontal="left"/>
    </xf>
    <xf numFmtId="0" fontId="19" fillId="16" borderId="143" xfId="0" applyFont="1" applyFill="1" applyBorder="1" applyAlignment="1" applyProtection="1">
      <alignment wrapText="1"/>
    </xf>
    <xf numFmtId="0" fontId="19" fillId="16" borderId="145" xfId="0" applyFont="1" applyFill="1" applyBorder="1" applyAlignment="1" applyProtection="1">
      <alignment wrapText="1"/>
    </xf>
    <xf numFmtId="0" fontId="19" fillId="16" borderId="144" xfId="0" applyFont="1" applyFill="1" applyBorder="1" applyAlignment="1" applyProtection="1">
      <alignment wrapText="1"/>
    </xf>
    <xf numFmtId="0" fontId="15" fillId="0" borderId="237" xfId="0" applyFont="1" applyFill="1" applyBorder="1" applyAlignment="1" applyProtection="1">
      <protection locked="0"/>
    </xf>
    <xf numFmtId="0" fontId="15" fillId="0" borderId="238" xfId="0" applyFont="1" applyFill="1" applyBorder="1" applyAlignment="1" applyProtection="1">
      <protection locked="0"/>
    </xf>
    <xf numFmtId="0" fontId="15" fillId="0" borderId="239" xfId="0" applyFont="1" applyFill="1" applyBorder="1" applyAlignment="1" applyProtection="1">
      <protection locked="0"/>
    </xf>
    <xf numFmtId="0" fontId="15" fillId="8" borderId="250" xfId="0" applyFont="1" applyFill="1" applyBorder="1" applyAlignment="1" applyProtection="1"/>
    <xf numFmtId="0" fontId="15" fillId="8" borderId="462" xfId="0" applyFont="1" applyFill="1" applyBorder="1" applyAlignment="1" applyProtection="1"/>
    <xf numFmtId="0" fontId="15" fillId="8" borderId="220" xfId="0" applyFont="1" applyFill="1" applyBorder="1" applyAlignment="1" applyProtection="1"/>
    <xf numFmtId="0" fontId="15" fillId="8" borderId="221" xfId="0" applyFont="1" applyFill="1" applyBorder="1" applyAlignment="1" applyProtection="1"/>
    <xf numFmtId="0" fontId="16" fillId="0" borderId="220" xfId="0" applyFont="1" applyFill="1" applyBorder="1" applyAlignment="1" applyProtection="1"/>
    <xf numFmtId="0" fontId="16" fillId="0" borderId="75" xfId="0" applyFont="1" applyFill="1" applyBorder="1" applyAlignment="1" applyProtection="1"/>
    <xf numFmtId="0" fontId="16" fillId="0" borderId="462" xfId="0" applyFont="1" applyFill="1" applyBorder="1" applyAlignment="1" applyProtection="1"/>
    <xf numFmtId="166" fontId="47" fillId="0" borderId="0" xfId="0" applyNumberFormat="1" applyFont="1" applyFill="1" applyBorder="1" applyAlignment="1" applyProtection="1">
      <alignment horizontal="left"/>
    </xf>
    <xf numFmtId="0" fontId="50" fillId="0" borderId="32" xfId="0" applyFont="1" applyFill="1" applyBorder="1" applyAlignment="1" applyProtection="1">
      <alignment horizontal="center" vertical="center" wrapText="1"/>
    </xf>
    <xf numFmtId="0" fontId="50" fillId="0" borderId="0" xfId="0" applyFont="1" applyFill="1" applyBorder="1" applyAlignment="1" applyProtection="1">
      <alignment horizontal="center" vertical="center" wrapText="1"/>
    </xf>
    <xf numFmtId="0" fontId="50" fillId="0" borderId="0" xfId="0" applyFont="1" applyFill="1" applyAlignment="1" applyProtection="1">
      <alignment horizontal="center" vertical="center" wrapText="1"/>
    </xf>
    <xf numFmtId="0" fontId="50" fillId="0" borderId="32" xfId="0" applyFont="1" applyFill="1" applyBorder="1" applyAlignment="1" applyProtection="1">
      <alignment horizontal="center" vertical="top" wrapText="1"/>
    </xf>
    <xf numFmtId="0" fontId="50" fillId="0" borderId="0" xfId="0" applyFont="1" applyFill="1" applyBorder="1" applyAlignment="1" applyProtection="1">
      <alignment horizontal="center" vertical="top" wrapText="1"/>
    </xf>
    <xf numFmtId="0" fontId="46" fillId="0" borderId="15" xfId="0" applyFont="1" applyBorder="1" applyAlignment="1" applyProtection="1">
      <alignment horizontal="left" vertical="top" wrapText="1"/>
      <protection locked="0"/>
    </xf>
    <xf numFmtId="0" fontId="46" fillId="0" borderId="19" xfId="0" applyFont="1" applyBorder="1" applyAlignment="1" applyProtection="1">
      <alignment horizontal="left" vertical="top" wrapText="1"/>
      <protection locked="0"/>
    </xf>
    <xf numFmtId="0" fontId="46" fillId="0" borderId="21" xfId="0" applyFont="1" applyBorder="1" applyAlignment="1" applyProtection="1">
      <alignment horizontal="left" vertical="top" wrapText="1"/>
      <protection locked="0"/>
    </xf>
    <xf numFmtId="0" fontId="46" fillId="0" borderId="25" xfId="0" applyFont="1" applyBorder="1" applyAlignment="1" applyProtection="1">
      <alignment horizontal="left" vertical="top" wrapText="1"/>
      <protection locked="0"/>
    </xf>
    <xf numFmtId="0" fontId="46" fillId="0" borderId="0" xfId="0" applyFont="1" applyBorder="1" applyAlignment="1" applyProtection="1">
      <alignment horizontal="left" vertical="top" wrapText="1"/>
      <protection locked="0"/>
    </xf>
    <xf numFmtId="0" fontId="46" fillId="0" borderId="26" xfId="0" applyFont="1" applyBorder="1" applyAlignment="1" applyProtection="1">
      <alignment horizontal="left" vertical="top" wrapText="1"/>
      <protection locked="0"/>
    </xf>
    <xf numFmtId="0" fontId="46" fillId="0" borderId="16" xfId="0" applyFont="1" applyBorder="1" applyAlignment="1" applyProtection="1">
      <alignment horizontal="left" vertical="top" wrapText="1"/>
      <protection locked="0"/>
    </xf>
    <xf numFmtId="0" fontId="46" fillId="0" borderId="6" xfId="0" applyFont="1" applyBorder="1" applyAlignment="1" applyProtection="1">
      <alignment horizontal="left" vertical="top" wrapText="1"/>
      <protection locked="0"/>
    </xf>
    <xf numFmtId="0" fontId="46" fillId="0" borderId="22" xfId="0" applyFont="1" applyBorder="1" applyAlignment="1" applyProtection="1">
      <alignment horizontal="left" vertical="top" wrapText="1"/>
      <protection locked="0"/>
    </xf>
    <xf numFmtId="0" fontId="16" fillId="6" borderId="541" xfId="0" applyFont="1" applyFill="1" applyBorder="1" applyAlignment="1" applyProtection="1"/>
    <xf numFmtId="0" fontId="50" fillId="0" borderId="0" xfId="0" applyFont="1" applyFill="1" applyAlignment="1" applyProtection="1">
      <alignment horizontal="center" wrapText="1"/>
    </xf>
    <xf numFmtId="9" fontId="5" fillId="32" borderId="2" xfId="0" applyNumberFormat="1" applyFont="1" applyFill="1" applyBorder="1" applyAlignment="1" applyProtection="1">
      <alignment vertical="center"/>
    </xf>
    <xf numFmtId="9" fontId="5" fillId="32" borderId="0" xfId="0" applyNumberFormat="1" applyFont="1" applyFill="1" applyBorder="1" applyAlignment="1" applyProtection="1">
      <alignment vertical="center"/>
    </xf>
    <xf numFmtId="9" fontId="5" fillId="32" borderId="3" xfId="0" applyNumberFormat="1" applyFont="1" applyFill="1" applyBorder="1" applyAlignment="1" applyProtection="1">
      <alignment vertical="center"/>
    </xf>
    <xf numFmtId="0" fontId="19" fillId="16" borderId="218" xfId="0" applyFont="1" applyFill="1" applyBorder="1" applyAlignment="1" applyProtection="1">
      <alignment horizontal="center" vertical="center" wrapText="1"/>
    </xf>
    <xf numFmtId="0" fontId="19" fillId="16" borderId="24" xfId="0" applyFont="1" applyFill="1" applyBorder="1" applyAlignment="1" applyProtection="1">
      <alignment horizontal="center" vertical="center" wrapText="1"/>
    </xf>
    <xf numFmtId="0" fontId="19" fillId="16" borderId="215" xfId="0" applyFont="1" applyFill="1" applyBorder="1" applyAlignment="1" applyProtection="1">
      <alignment horizontal="center" vertical="center" wrapText="1"/>
    </xf>
    <xf numFmtId="0" fontId="19" fillId="16" borderId="23" xfId="0" applyFont="1" applyFill="1" applyBorder="1" applyAlignment="1" applyProtection="1">
      <alignment horizontal="center" vertical="center" wrapText="1"/>
    </xf>
    <xf numFmtId="0" fontId="16" fillId="6" borderId="75" xfId="0" applyFont="1" applyFill="1" applyBorder="1" applyAlignment="1" applyProtection="1">
      <alignment vertical="center"/>
    </xf>
    <xf numFmtId="0" fontId="19" fillId="16" borderId="224" xfId="0" applyFont="1" applyFill="1" applyBorder="1" applyAlignment="1" applyProtection="1">
      <alignment horizontal="center" vertical="center" wrapText="1"/>
    </xf>
    <xf numFmtId="0" fontId="19" fillId="16" borderId="79" xfId="0" applyFont="1" applyFill="1" applyBorder="1" applyAlignment="1" applyProtection="1">
      <alignment horizontal="center" vertical="center" wrapText="1"/>
    </xf>
    <xf numFmtId="0" fontId="19" fillId="16" borderId="209" xfId="0" applyFont="1" applyFill="1" applyBorder="1" applyAlignment="1" applyProtection="1">
      <alignment horizontal="center" vertical="center"/>
    </xf>
    <xf numFmtId="0" fontId="19" fillId="16" borderId="2" xfId="0" applyFont="1" applyFill="1" applyBorder="1" applyAlignment="1" applyProtection="1">
      <alignment horizontal="center" vertical="center"/>
    </xf>
    <xf numFmtId="0" fontId="19" fillId="16" borderId="5" xfId="0" applyFont="1" applyFill="1" applyBorder="1" applyAlignment="1" applyProtection="1">
      <alignment horizontal="center" vertical="center" wrapText="1"/>
    </xf>
    <xf numFmtId="0" fontId="0" fillId="0" borderId="0" xfId="0" applyFont="1" applyFill="1" applyAlignment="1" applyProtection="1"/>
    <xf numFmtId="0" fontId="19" fillId="16" borderId="12" xfId="0" applyFont="1" applyFill="1" applyBorder="1" applyAlignment="1" applyProtection="1">
      <alignment horizontal="center" vertical="center"/>
    </xf>
    <xf numFmtId="3" fontId="17" fillId="16" borderId="158" xfId="0" applyNumberFormat="1" applyFont="1" applyFill="1" applyBorder="1" applyAlignment="1" applyProtection="1">
      <alignment horizontal="center" vertical="center"/>
    </xf>
    <xf numFmtId="3" fontId="17" fillId="16" borderId="426" xfId="0" applyNumberFormat="1" applyFont="1" applyFill="1" applyBorder="1" applyAlignment="1" applyProtection="1">
      <alignment horizontal="center" vertical="center"/>
    </xf>
    <xf numFmtId="3" fontId="17" fillId="16" borderId="427" xfId="0" applyNumberFormat="1" applyFont="1" applyFill="1" applyBorder="1" applyAlignment="1" applyProtection="1">
      <alignment horizontal="center" vertical="center"/>
    </xf>
    <xf numFmtId="0" fontId="16" fillId="6" borderId="220" xfId="0" applyFont="1" applyFill="1" applyBorder="1" applyAlignment="1" applyProtection="1">
      <alignment vertical="center"/>
    </xf>
    <xf numFmtId="0" fontId="16" fillId="6" borderId="462" xfId="0" applyFont="1" applyFill="1" applyBorder="1" applyAlignment="1" applyProtection="1">
      <alignment vertical="center"/>
    </xf>
    <xf numFmtId="3" fontId="17" fillId="0" borderId="12" xfId="0" applyNumberFormat="1" applyFont="1" applyFill="1" applyBorder="1" applyProtection="1"/>
    <xf numFmtId="3" fontId="17" fillId="0" borderId="13" xfId="0" applyNumberFormat="1" applyFont="1" applyFill="1" applyBorder="1" applyProtection="1"/>
    <xf numFmtId="166" fontId="17" fillId="16" borderId="158" xfId="0" applyNumberFormat="1" applyFont="1" applyFill="1" applyBorder="1" applyAlignment="1" applyProtection="1">
      <alignment horizontal="center"/>
    </xf>
    <xf numFmtId="166" fontId="17" fillId="16" borderId="217" xfId="0" applyNumberFormat="1" applyFont="1" applyFill="1" applyBorder="1" applyAlignment="1" applyProtection="1">
      <alignment horizontal="center"/>
    </xf>
    <xf numFmtId="166" fontId="17" fillId="16" borderId="426" xfId="0" applyNumberFormat="1" applyFont="1" applyFill="1" applyBorder="1" applyAlignment="1" applyProtection="1">
      <alignment horizontal="center"/>
    </xf>
    <xf numFmtId="166" fontId="17" fillId="16" borderId="208" xfId="0" applyNumberFormat="1" applyFont="1" applyFill="1" applyBorder="1" applyAlignment="1" applyProtection="1">
      <alignment horizontal="center"/>
    </xf>
    <xf numFmtId="0" fontId="17" fillId="16" borderId="158" xfId="0" applyFont="1" applyFill="1" applyBorder="1" applyAlignment="1" applyProtection="1">
      <alignment horizontal="center"/>
    </xf>
    <xf numFmtId="0" fontId="17" fillId="16" borderId="426" xfId="0" applyFont="1" applyFill="1" applyBorder="1" applyAlignment="1" applyProtection="1">
      <alignment horizontal="center"/>
    </xf>
    <xf numFmtId="0" fontId="17" fillId="16" borderId="427" xfId="0" applyFont="1" applyFill="1" applyBorder="1" applyAlignment="1" applyProtection="1">
      <alignment horizontal="center"/>
    </xf>
    <xf numFmtId="166" fontId="16" fillId="0" borderId="193" xfId="0" applyNumberFormat="1" applyFont="1" applyFill="1" applyBorder="1" applyAlignment="1" applyProtection="1">
      <alignment horizontal="center" wrapText="1"/>
    </xf>
    <xf numFmtId="166" fontId="16" fillId="0" borderId="0" xfId="0" applyNumberFormat="1" applyFont="1" applyFill="1" applyBorder="1" applyAlignment="1" applyProtection="1">
      <alignment horizontal="center" wrapText="1"/>
    </xf>
    <xf numFmtId="0" fontId="15" fillId="16" borderId="158" xfId="0" applyFont="1" applyFill="1" applyBorder="1" applyAlignment="1" applyProtection="1">
      <alignment wrapText="1"/>
    </xf>
    <xf numFmtId="0" fontId="15" fillId="16" borderId="433" xfId="0" applyFont="1" applyFill="1" applyBorder="1" applyAlignment="1" applyProtection="1">
      <alignment wrapText="1"/>
    </xf>
    <xf numFmtId="0" fontId="15" fillId="0" borderId="235" xfId="0" applyFont="1" applyFill="1" applyBorder="1" applyAlignment="1" applyProtection="1">
      <alignment wrapText="1"/>
      <protection locked="0"/>
    </xf>
    <xf numFmtId="0" fontId="15" fillId="0" borderId="470" xfId="0" applyFont="1" applyFill="1" applyBorder="1" applyAlignment="1" applyProtection="1">
      <alignment wrapText="1"/>
      <protection locked="0"/>
    </xf>
    <xf numFmtId="0" fontId="15" fillId="0" borderId="240" xfId="0" applyFont="1" applyFill="1" applyBorder="1" applyProtection="1">
      <protection locked="0"/>
    </xf>
    <xf numFmtId="0" fontId="15" fillId="0" borderId="471" xfId="0" applyFont="1" applyFill="1" applyBorder="1" applyProtection="1">
      <protection locked="0"/>
    </xf>
    <xf numFmtId="0" fontId="15" fillId="0" borderId="399" xfId="0" applyFont="1" applyFill="1" applyBorder="1" applyProtection="1">
      <protection locked="0"/>
    </xf>
    <xf numFmtId="0" fontId="15" fillId="0" borderId="416" xfId="0" applyFont="1" applyFill="1" applyBorder="1" applyProtection="1">
      <protection locked="0"/>
    </xf>
    <xf numFmtId="0" fontId="16" fillId="0" borderId="0" xfId="0" applyFont="1" applyFill="1" applyAlignment="1" applyProtection="1">
      <alignment horizontal="center"/>
    </xf>
    <xf numFmtId="0" fontId="17" fillId="16" borderId="140" xfId="0" applyFont="1" applyFill="1" applyBorder="1" applyAlignment="1" applyProtection="1">
      <alignment horizontal="center"/>
    </xf>
    <xf numFmtId="0" fontId="17" fillId="16" borderId="141" xfId="0" applyFont="1" applyFill="1" applyBorder="1" applyAlignment="1" applyProtection="1">
      <alignment horizontal="center"/>
    </xf>
    <xf numFmtId="3" fontId="17" fillId="0" borderId="71" xfId="0" applyNumberFormat="1" applyFont="1" applyFill="1" applyBorder="1" applyProtection="1"/>
    <xf numFmtId="3" fontId="17" fillId="0" borderId="57" xfId="0" applyNumberFormat="1" applyFont="1" applyFill="1" applyBorder="1" applyProtection="1"/>
    <xf numFmtId="166" fontId="14" fillId="0" borderId="65" xfId="0" applyNumberFormat="1" applyFont="1" applyFill="1" applyBorder="1" applyAlignment="1" applyProtection="1">
      <alignment horizontal="center"/>
    </xf>
    <xf numFmtId="166" fontId="14" fillId="0" borderId="457" xfId="0" applyNumberFormat="1" applyFont="1" applyFill="1" applyBorder="1" applyAlignment="1" applyProtection="1">
      <alignment horizontal="center"/>
    </xf>
    <xf numFmtId="3" fontId="14" fillId="0" borderId="0" xfId="0" applyNumberFormat="1" applyFont="1" applyFill="1" applyBorder="1" applyAlignment="1" applyProtection="1">
      <alignment horizontal="left"/>
    </xf>
    <xf numFmtId="3" fontId="14" fillId="0" borderId="460" xfId="0" applyNumberFormat="1" applyFont="1" applyFill="1" applyBorder="1" applyAlignment="1" applyProtection="1">
      <alignment horizontal="left"/>
    </xf>
    <xf numFmtId="0" fontId="0" fillId="0" borderId="310" xfId="0" applyFont="1" applyFill="1" applyBorder="1" applyProtection="1">
      <protection locked="0"/>
    </xf>
    <xf numFmtId="0" fontId="0" fillId="0" borderId="311" xfId="0" applyFont="1" applyFill="1" applyBorder="1" applyProtection="1">
      <protection locked="0"/>
    </xf>
    <xf numFmtId="0" fontId="0" fillId="0" borderId="312" xfId="0" applyFont="1" applyFill="1" applyBorder="1" applyProtection="1">
      <protection locked="0"/>
    </xf>
    <xf numFmtId="0" fontId="15" fillId="0" borderId="209" xfId="0" applyFont="1" applyFill="1" applyBorder="1" applyAlignment="1" applyProtection="1">
      <alignment horizontal="left" vertical="top" wrapText="1"/>
      <protection locked="0"/>
    </xf>
    <xf numFmtId="0" fontId="15" fillId="0" borderId="193" xfId="0" applyFont="1" applyFill="1" applyBorder="1" applyAlignment="1" applyProtection="1">
      <alignment horizontal="left" vertical="top" wrapText="1"/>
      <protection locked="0"/>
    </xf>
    <xf numFmtId="0" fontId="15" fillId="0" borderId="212" xfId="0" applyFont="1" applyFill="1" applyBorder="1" applyAlignment="1" applyProtection="1">
      <alignment horizontal="left" vertical="top" wrapText="1"/>
      <protection locked="0"/>
    </xf>
    <xf numFmtId="0" fontId="15" fillId="0" borderId="2" xfId="0" applyFont="1" applyFill="1" applyBorder="1" applyAlignment="1" applyProtection="1">
      <alignment horizontal="left" vertical="top" wrapText="1"/>
      <protection locked="0"/>
    </xf>
    <xf numFmtId="0" fontId="15" fillId="0" borderId="3"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0" fontId="15" fillId="0" borderId="75" xfId="0" applyFont="1" applyFill="1" applyBorder="1" applyAlignment="1" applyProtection="1">
      <alignment horizontal="left" vertical="top" wrapText="1"/>
      <protection locked="0"/>
    </xf>
    <xf numFmtId="0" fontId="15" fillId="0" borderId="462" xfId="0" applyFont="1" applyFill="1" applyBorder="1" applyAlignment="1" applyProtection="1">
      <alignment horizontal="left" vertical="top" wrapText="1"/>
      <protection locked="0"/>
    </xf>
    <xf numFmtId="0" fontId="15" fillId="0" borderId="221" xfId="0" applyFont="1" applyFill="1" applyBorder="1" applyAlignment="1" applyProtection="1">
      <alignment horizontal="left" vertical="top" wrapText="1"/>
      <protection locked="0"/>
    </xf>
    <xf numFmtId="0" fontId="0" fillId="0" borderId="307" xfId="0" applyFont="1" applyFill="1" applyBorder="1" applyProtection="1">
      <protection locked="0"/>
    </xf>
    <xf numFmtId="0" fontId="0" fillId="0" borderId="308" xfId="0" applyFont="1" applyFill="1" applyBorder="1" applyProtection="1">
      <protection locked="0"/>
    </xf>
    <xf numFmtId="0" fontId="0" fillId="0" borderId="309" xfId="0" applyFont="1" applyFill="1" applyBorder="1" applyProtection="1">
      <protection locked="0"/>
    </xf>
    <xf numFmtId="0" fontId="0" fillId="0" borderId="380" xfId="0" applyFont="1" applyFill="1" applyBorder="1" applyProtection="1">
      <protection locked="0"/>
    </xf>
    <xf numFmtId="0" fontId="0" fillId="0" borderId="243" xfId="0" applyFont="1" applyFill="1" applyBorder="1" applyProtection="1">
      <protection locked="0"/>
    </xf>
    <xf numFmtId="0" fontId="0" fillId="0" borderId="379" xfId="0" applyFont="1" applyFill="1" applyBorder="1" applyProtection="1">
      <protection locked="0"/>
    </xf>
    <xf numFmtId="0" fontId="16" fillId="0" borderId="193" xfId="0" applyFont="1" applyFill="1" applyBorder="1" applyAlignment="1" applyProtection="1">
      <alignment horizontal="center" vertical="center" wrapText="1"/>
    </xf>
    <xf numFmtId="0" fontId="16" fillId="0" borderId="0" xfId="0" applyFont="1" applyFill="1" applyAlignment="1" applyProtection="1">
      <alignment horizontal="center" vertical="center" wrapText="1"/>
    </xf>
    <xf numFmtId="3" fontId="17" fillId="0" borderId="158" xfId="0" applyNumberFormat="1" applyFont="1" applyFill="1" applyBorder="1" applyAlignment="1" applyProtection="1"/>
    <xf numFmtId="3" fontId="17" fillId="0" borderId="426" xfId="0" applyNumberFormat="1" applyFont="1" applyFill="1" applyBorder="1" applyAlignment="1" applyProtection="1"/>
    <xf numFmtId="3" fontId="17" fillId="0" borderId="478" xfId="0" applyNumberFormat="1" applyFont="1" applyFill="1" applyBorder="1" applyAlignment="1" applyProtection="1"/>
    <xf numFmtId="3" fontId="14" fillId="0" borderId="190" xfId="0" applyNumberFormat="1" applyFont="1" applyFill="1" applyBorder="1" applyAlignment="1" applyProtection="1"/>
    <xf numFmtId="0" fontId="37" fillId="0" borderId="0" xfId="0" applyFont="1" applyFill="1" applyBorder="1" applyAlignment="1" applyProtection="1">
      <alignment horizontal="left" wrapText="1"/>
    </xf>
    <xf numFmtId="0" fontId="40" fillId="0" borderId="191" xfId="0" applyFont="1" applyFill="1" applyBorder="1" applyAlignment="1" applyProtection="1">
      <alignment horizontal="left" vertical="center"/>
      <protection locked="0"/>
    </xf>
    <xf numFmtId="0" fontId="40" fillId="0" borderId="498" xfId="0" applyFont="1" applyFill="1" applyBorder="1" applyAlignment="1" applyProtection="1">
      <alignment horizontal="left" vertical="center"/>
      <protection locked="0"/>
    </xf>
    <xf numFmtId="0" fontId="0" fillId="0" borderId="209" xfId="0" applyBorder="1" applyAlignment="1" applyProtection="1">
      <alignment horizontal="left" vertical="top" wrapText="1"/>
      <protection locked="0"/>
    </xf>
    <xf numFmtId="0" fontId="0" fillId="0" borderId="211" xfId="0" applyBorder="1" applyAlignment="1" applyProtection="1">
      <alignment horizontal="left" vertical="top" wrapText="1"/>
      <protection locked="0"/>
    </xf>
    <xf numFmtId="0" fontId="0" fillId="0" borderId="212"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220" xfId="0" applyBorder="1" applyAlignment="1" applyProtection="1">
      <alignment horizontal="left" vertical="top" wrapText="1"/>
      <protection locked="0"/>
    </xf>
    <xf numFmtId="0" fontId="0" fillId="0" borderId="221" xfId="0" applyBorder="1" applyAlignment="1" applyProtection="1">
      <alignment horizontal="left" vertical="top" wrapText="1"/>
      <protection locked="0"/>
    </xf>
    <xf numFmtId="0" fontId="64" fillId="31" borderId="0" xfId="0" applyFont="1" applyFill="1" applyBorder="1" applyAlignment="1" applyProtection="1">
      <alignment vertical="center"/>
    </xf>
    <xf numFmtId="49" fontId="40" fillId="0" borderId="240" xfId="0" applyNumberFormat="1" applyFont="1" applyFill="1" applyBorder="1" applyAlignment="1" applyProtection="1">
      <alignment horizontal="left" vertical="center"/>
      <protection locked="0"/>
    </xf>
    <xf numFmtId="49" fontId="40" fillId="0" borderId="243" xfId="0" applyNumberFormat="1" applyFont="1" applyFill="1" applyBorder="1" applyAlignment="1" applyProtection="1">
      <alignment horizontal="left" vertical="center"/>
      <protection locked="0"/>
    </xf>
    <xf numFmtId="49" fontId="40" fillId="0" borderId="337" xfId="0" applyNumberFormat="1" applyFont="1" applyFill="1" applyBorder="1" applyAlignment="1" applyProtection="1">
      <alignment horizontal="left" vertical="center"/>
      <protection locked="0"/>
    </xf>
    <xf numFmtId="42" fontId="40" fillId="0" borderId="338" xfId="0" applyNumberFormat="1" applyFont="1" applyFill="1" applyBorder="1" applyAlignment="1" applyProtection="1">
      <alignment horizontal="right" vertical="center"/>
      <protection locked="0"/>
    </xf>
    <xf numFmtId="42" fontId="40" fillId="0" borderId="244" xfId="0" applyNumberFormat="1" applyFont="1" applyFill="1" applyBorder="1" applyAlignment="1" applyProtection="1">
      <alignment horizontal="right" vertical="center"/>
      <protection locked="0"/>
    </xf>
    <xf numFmtId="49" fontId="40" fillId="0" borderId="341" xfId="0" applyNumberFormat="1" applyFont="1" applyFill="1" applyBorder="1" applyAlignment="1" applyProtection="1">
      <alignment horizontal="left" vertical="center"/>
      <protection locked="0"/>
    </xf>
    <xf numFmtId="49" fontId="40" fillId="0" borderId="342" xfId="0" applyNumberFormat="1" applyFont="1" applyFill="1" applyBorder="1" applyAlignment="1" applyProtection="1">
      <alignment horizontal="left" vertical="center"/>
      <protection locked="0"/>
    </xf>
    <xf numFmtId="49" fontId="40" fillId="0" borderId="343" xfId="0" applyNumberFormat="1" applyFont="1" applyFill="1" applyBorder="1" applyAlignment="1" applyProtection="1">
      <alignment horizontal="left" vertical="center"/>
      <protection locked="0"/>
    </xf>
    <xf numFmtId="42" fontId="40" fillId="0" borderId="344" xfId="0" applyNumberFormat="1" applyFont="1" applyFill="1" applyBorder="1" applyAlignment="1" applyProtection="1">
      <alignment horizontal="right" vertical="center"/>
      <protection locked="0"/>
    </xf>
    <xf numFmtId="42" fontId="40" fillId="0" borderId="345" xfId="0" applyNumberFormat="1" applyFont="1" applyFill="1" applyBorder="1" applyAlignment="1" applyProtection="1">
      <alignment horizontal="right" vertical="center"/>
      <protection locked="0"/>
    </xf>
    <xf numFmtId="0" fontId="37" fillId="0" borderId="0" xfId="0" applyFont="1" applyFill="1" applyBorder="1" applyAlignment="1" applyProtection="1">
      <alignment horizontal="right" vertical="center"/>
    </xf>
    <xf numFmtId="0" fontId="37" fillId="0" borderId="3" xfId="0" applyFont="1" applyFill="1" applyBorder="1" applyAlignment="1" applyProtection="1">
      <alignment horizontal="right" vertical="center"/>
    </xf>
    <xf numFmtId="0" fontId="42" fillId="16" borderId="158" xfId="0" applyFont="1" applyFill="1" applyBorder="1" applyAlignment="1" applyProtection="1">
      <alignment horizontal="center" vertical="center"/>
    </xf>
    <xf numFmtId="0" fontId="42" fillId="16" borderId="208" xfId="0" applyFont="1" applyFill="1" applyBorder="1" applyAlignment="1" applyProtection="1">
      <alignment horizontal="center" vertical="center"/>
    </xf>
    <xf numFmtId="49" fontId="40" fillId="0" borderId="235" xfId="0" applyNumberFormat="1" applyFont="1" applyFill="1" applyBorder="1" applyAlignment="1" applyProtection="1">
      <alignment horizontal="left" vertical="center"/>
      <protection locked="0"/>
    </xf>
    <xf numFmtId="49" fontId="40" fillId="0" borderId="238" xfId="0" applyNumberFormat="1" applyFont="1" applyFill="1" applyBorder="1" applyAlignment="1" applyProtection="1">
      <alignment horizontal="left" vertical="center"/>
      <protection locked="0"/>
    </xf>
    <xf numFmtId="49" fontId="40" fillId="0" borderId="332" xfId="0" applyNumberFormat="1" applyFont="1" applyFill="1" applyBorder="1" applyAlignment="1" applyProtection="1">
      <alignment horizontal="left" vertical="center"/>
      <protection locked="0"/>
    </xf>
    <xf numFmtId="42" fontId="40" fillId="0" borderId="333" xfId="0" applyNumberFormat="1" applyFont="1" applyFill="1" applyBorder="1" applyAlignment="1" applyProtection="1">
      <alignment horizontal="right" vertical="center"/>
      <protection locked="0"/>
    </xf>
    <xf numFmtId="42" fontId="40" fillId="0" borderId="239" xfId="0" applyNumberFormat="1" applyFont="1" applyFill="1" applyBorder="1" applyAlignment="1" applyProtection="1">
      <alignment horizontal="right" vertical="center"/>
      <protection locked="0"/>
    </xf>
    <xf numFmtId="0" fontId="64" fillId="22" borderId="0" xfId="0" applyFont="1" applyFill="1" applyBorder="1" applyAlignment="1" applyProtection="1">
      <alignment vertical="center"/>
    </xf>
    <xf numFmtId="49" fontId="40" fillId="0" borderId="240" xfId="0" applyNumberFormat="1" applyFont="1" applyFill="1" applyBorder="1" applyAlignment="1" applyProtection="1">
      <alignment vertical="center"/>
      <protection locked="0"/>
    </xf>
    <xf numFmtId="49" fontId="40" fillId="0" borderId="243" xfId="0" applyNumberFormat="1" applyFont="1" applyFill="1" applyBorder="1" applyAlignment="1" applyProtection="1">
      <alignment vertical="center"/>
      <protection locked="0"/>
    </xf>
    <xf numFmtId="49" fontId="40" fillId="0" borderId="337" xfId="0" applyNumberFormat="1" applyFont="1" applyFill="1" applyBorder="1" applyAlignment="1" applyProtection="1">
      <alignment vertical="center"/>
      <protection locked="0"/>
    </xf>
    <xf numFmtId="0" fontId="19" fillId="0" borderId="0" xfId="0" applyFont="1" applyFill="1" applyBorder="1" applyAlignment="1" applyProtection="1">
      <alignment horizontal="center"/>
    </xf>
    <xf numFmtId="0" fontId="19" fillId="0" borderId="3" xfId="0" applyFont="1" applyFill="1" applyBorder="1" applyAlignment="1" applyProtection="1">
      <alignment horizontal="center"/>
    </xf>
    <xf numFmtId="0" fontId="40" fillId="0" borderId="311" xfId="0" applyFont="1" applyFill="1" applyBorder="1" applyAlignment="1" applyProtection="1">
      <alignment vertical="center"/>
      <protection locked="0"/>
    </xf>
    <xf numFmtId="0" fontId="40" fillId="0" borderId="465" xfId="0" applyFont="1" applyFill="1" applyBorder="1" applyAlignment="1" applyProtection="1">
      <alignment vertical="center"/>
      <protection locked="0"/>
    </xf>
    <xf numFmtId="0" fontId="40" fillId="0" borderId="475" xfId="0" applyFont="1" applyFill="1" applyBorder="1" applyAlignment="1" applyProtection="1">
      <alignment vertical="center"/>
    </xf>
    <xf numFmtId="0" fontId="40" fillId="0" borderId="474" xfId="0" applyFont="1" applyFill="1" applyBorder="1" applyAlignment="1" applyProtection="1">
      <alignment vertical="center"/>
    </xf>
    <xf numFmtId="0" fontId="40" fillId="0" borderId="477" xfId="0" applyFont="1" applyFill="1" applyBorder="1" applyAlignment="1" applyProtection="1">
      <alignment vertical="center"/>
    </xf>
    <xf numFmtId="0" fontId="40" fillId="0" borderId="476" xfId="0" applyFont="1" applyFill="1" applyBorder="1" applyAlignment="1" applyProtection="1">
      <alignment vertical="center"/>
    </xf>
    <xf numFmtId="0" fontId="40" fillId="0" borderId="308" xfId="0" applyFont="1" applyFill="1" applyBorder="1" applyAlignment="1" applyProtection="1">
      <alignment vertical="center"/>
      <protection locked="0"/>
    </xf>
    <xf numFmtId="0" fontId="40" fillId="0" borderId="464" xfId="0" applyFont="1" applyFill="1" applyBorder="1" applyAlignment="1" applyProtection="1">
      <alignment vertical="center"/>
      <protection locked="0"/>
    </xf>
    <xf numFmtId="0" fontId="40" fillId="0" borderId="0" xfId="0" applyFont="1" applyFill="1" applyBorder="1" applyAlignment="1" applyProtection="1">
      <alignment horizontal="left" vertical="center" wrapText="1"/>
    </xf>
    <xf numFmtId="0" fontId="40" fillId="0" borderId="3" xfId="0" applyFont="1" applyFill="1" applyBorder="1" applyAlignment="1" applyProtection="1">
      <alignment horizontal="left" vertical="center" wrapText="1"/>
    </xf>
    <xf numFmtId="0" fontId="15" fillId="0" borderId="248" xfId="0" applyFont="1" applyFill="1" applyBorder="1" applyAlignment="1" applyProtection="1">
      <alignment horizontal="left" vertical="top" wrapText="1"/>
      <protection locked="0"/>
    </xf>
    <xf numFmtId="0" fontId="15" fillId="0" borderId="365" xfId="0" applyFont="1" applyFill="1" applyBorder="1" applyAlignment="1" applyProtection="1">
      <alignment horizontal="left" vertical="top" wrapText="1"/>
      <protection locked="0"/>
    </xf>
    <xf numFmtId="0" fontId="15" fillId="0" borderId="209" xfId="0" applyFont="1" applyBorder="1" applyAlignment="1" applyProtection="1">
      <alignment vertical="top" wrapText="1"/>
      <protection locked="0"/>
    </xf>
    <xf numFmtId="0" fontId="15" fillId="0" borderId="211" xfId="0" applyFont="1" applyBorder="1" applyAlignment="1" applyProtection="1">
      <alignment vertical="top" wrapText="1"/>
      <protection locked="0"/>
    </xf>
    <xf numFmtId="0" fontId="15" fillId="0" borderId="212" xfId="0" applyFont="1" applyBorder="1" applyAlignment="1" applyProtection="1">
      <alignment vertical="top" wrapText="1"/>
      <protection locked="0"/>
    </xf>
    <xf numFmtId="0" fontId="15" fillId="0" borderId="2" xfId="0" applyFont="1" applyBorder="1" applyAlignment="1" applyProtection="1">
      <alignment vertical="top" wrapText="1"/>
      <protection locked="0"/>
    </xf>
    <xf numFmtId="0" fontId="15" fillId="0" borderId="0" xfId="0" applyFont="1" applyBorder="1" applyAlignment="1" applyProtection="1">
      <alignment vertical="top" wrapText="1"/>
      <protection locked="0"/>
    </xf>
    <xf numFmtId="0" fontId="15" fillId="0" borderId="3" xfId="0" applyFont="1" applyBorder="1" applyAlignment="1" applyProtection="1">
      <alignment vertical="top" wrapText="1"/>
      <protection locked="0"/>
    </xf>
    <xf numFmtId="0" fontId="15" fillId="0" borderId="12" xfId="0" applyFont="1" applyBorder="1" applyAlignment="1" applyProtection="1">
      <alignment vertical="top" wrapText="1"/>
      <protection locked="0"/>
    </xf>
    <xf numFmtId="0" fontId="15" fillId="0" borderId="220" xfId="0" applyFont="1" applyBorder="1" applyAlignment="1" applyProtection="1">
      <alignment vertical="top" wrapText="1"/>
      <protection locked="0"/>
    </xf>
    <xf numFmtId="0" fontId="15" fillId="0" borderId="221" xfId="0" applyFont="1" applyBorder="1" applyAlignment="1" applyProtection="1">
      <alignment vertical="top" wrapText="1"/>
      <protection locked="0"/>
    </xf>
    <xf numFmtId="0" fontId="16" fillId="6" borderId="75" xfId="0" applyFont="1" applyFill="1" applyBorder="1" applyAlignment="1" applyProtection="1">
      <alignment horizontal="left"/>
    </xf>
    <xf numFmtId="0" fontId="2" fillId="6" borderId="75" xfId="0" applyFont="1" applyFill="1" applyBorder="1" applyProtection="1"/>
    <xf numFmtId="0" fontId="65" fillId="0" borderId="149" xfId="0" applyFont="1" applyFill="1" applyBorder="1" applyProtection="1"/>
    <xf numFmtId="0" fontId="65" fillId="0" borderId="150" xfId="0" applyFont="1" applyFill="1" applyBorder="1" applyProtection="1"/>
    <xf numFmtId="0" fontId="65" fillId="0" borderId="151" xfId="0" applyFont="1" applyFill="1" applyBorder="1" applyProtection="1"/>
    <xf numFmtId="0" fontId="14" fillId="6" borderId="6" xfId="0" applyFont="1" applyFill="1" applyBorder="1" applyAlignment="1" applyProtection="1"/>
    <xf numFmtId="0" fontId="14" fillId="6" borderId="28" xfId="0" applyFont="1" applyFill="1" applyBorder="1" applyAlignment="1" applyProtection="1"/>
    <xf numFmtId="0" fontId="15" fillId="0" borderId="51" xfId="0" applyFont="1" applyFill="1" applyBorder="1" applyAlignment="1" applyProtection="1">
      <protection locked="0"/>
    </xf>
    <xf numFmtId="0" fontId="15" fillId="0" borderId="48" xfId="0" applyFont="1" applyFill="1" applyBorder="1" applyAlignment="1" applyProtection="1">
      <protection locked="0"/>
    </xf>
    <xf numFmtId="0" fontId="15" fillId="0" borderId="6" xfId="0" applyFont="1" applyFill="1" applyBorder="1" applyAlignment="1" applyProtection="1">
      <protection locked="0"/>
    </xf>
    <xf numFmtId="0" fontId="15" fillId="0" borderId="28" xfId="0" applyFont="1" applyFill="1" applyBorder="1" applyAlignment="1" applyProtection="1">
      <protection locked="0"/>
    </xf>
    <xf numFmtId="0" fontId="15" fillId="0" borderId="28" xfId="0" applyFont="1" applyFill="1" applyBorder="1" applyProtection="1">
      <protection locked="0"/>
    </xf>
    <xf numFmtId="0" fontId="15" fillId="6" borderId="226" xfId="0" applyFont="1" applyFill="1" applyBorder="1" applyAlignment="1" applyProtection="1"/>
    <xf numFmtId="0" fontId="15" fillId="6" borderId="227" xfId="0" applyFont="1" applyFill="1" applyBorder="1" applyAlignment="1" applyProtection="1"/>
    <xf numFmtId="0" fontId="15" fillId="6" borderId="6" xfId="0" applyFont="1" applyFill="1" applyBorder="1" applyAlignment="1" applyProtection="1"/>
    <xf numFmtId="0" fontId="15" fillId="6" borderId="28" xfId="0" applyFont="1" applyFill="1" applyBorder="1" applyAlignment="1" applyProtection="1"/>
    <xf numFmtId="0" fontId="15" fillId="6" borderId="226" xfId="0" applyFont="1" applyFill="1" applyBorder="1" applyProtection="1"/>
    <xf numFmtId="0" fontId="65" fillId="0" borderId="456" xfId="0" applyFont="1" applyFill="1" applyBorder="1" applyProtection="1"/>
    <xf numFmtId="0" fontId="65" fillId="0" borderId="0" xfId="0" applyFont="1" applyFill="1" applyBorder="1" applyProtection="1"/>
    <xf numFmtId="0" fontId="65" fillId="0" borderId="3" xfId="0" applyFont="1" applyFill="1" applyBorder="1" applyProtection="1"/>
    <xf numFmtId="0" fontId="15" fillId="0" borderId="226" xfId="0" applyFont="1" applyFill="1" applyBorder="1" applyAlignment="1" applyProtection="1">
      <protection locked="0"/>
    </xf>
    <xf numFmtId="0" fontId="15" fillId="0" borderId="227" xfId="0" applyFont="1" applyFill="1" applyBorder="1" applyAlignment="1" applyProtection="1">
      <protection locked="0"/>
    </xf>
    <xf numFmtId="0" fontId="65" fillId="0" borderId="193" xfId="0" applyFont="1" applyFill="1" applyBorder="1" applyProtection="1"/>
    <xf numFmtId="0" fontId="15" fillId="0" borderId="51" xfId="0" applyFont="1" applyFill="1" applyBorder="1" applyAlignment="1" applyProtection="1">
      <alignment horizontal="left"/>
      <protection locked="0"/>
    </xf>
    <xf numFmtId="0" fontId="15" fillId="0" borderId="48" xfId="0" applyFont="1" applyFill="1" applyBorder="1" applyAlignment="1" applyProtection="1">
      <alignment horizontal="left"/>
      <protection locked="0"/>
    </xf>
    <xf numFmtId="0" fontId="15" fillId="0" borderId="57" xfId="0" applyFont="1" applyFill="1" applyBorder="1" applyAlignment="1" applyProtection="1">
      <alignment horizontal="left"/>
    </xf>
    <xf numFmtId="0" fontId="15" fillId="0" borderId="56" xfId="0" applyFont="1" applyFill="1" applyBorder="1" applyAlignment="1" applyProtection="1">
      <alignment horizontal="left"/>
    </xf>
    <xf numFmtId="0" fontId="65" fillId="0" borderId="209" xfId="0" applyFont="1" applyFill="1" applyBorder="1" applyProtection="1"/>
    <xf numFmtId="0" fontId="65" fillId="0" borderId="212" xfId="0" applyFont="1" applyFill="1" applyBorder="1" applyProtection="1"/>
    <xf numFmtId="0" fontId="14" fillId="0" borderId="6" xfId="0" applyFont="1" applyFill="1" applyBorder="1" applyAlignment="1" applyProtection="1">
      <protection locked="0"/>
    </xf>
    <xf numFmtId="0" fontId="14" fillId="0" borderId="28" xfId="0" applyFont="1" applyFill="1" applyBorder="1" applyAlignment="1" applyProtection="1">
      <protection locked="0"/>
    </xf>
    <xf numFmtId="0" fontId="15" fillId="0" borderId="19" xfId="0" applyFont="1" applyFill="1" applyBorder="1" applyAlignment="1" applyProtection="1">
      <alignment horizontal="left" textRotation="90" wrapText="1"/>
    </xf>
    <xf numFmtId="0" fontId="15" fillId="0" borderId="0" xfId="0" applyFont="1" applyFill="1" applyBorder="1" applyAlignment="1" applyProtection="1">
      <alignment horizontal="left" textRotation="90" wrapText="1"/>
    </xf>
    <xf numFmtId="0" fontId="15" fillId="0" borderId="179" xfId="0" applyFont="1" applyFill="1" applyBorder="1" applyAlignment="1" applyProtection="1">
      <alignment horizontal="left" textRotation="90" wrapText="1"/>
    </xf>
    <xf numFmtId="0" fontId="15" fillId="5" borderId="53" xfId="0" applyFont="1" applyFill="1" applyBorder="1" applyAlignment="1" applyProtection="1">
      <alignment horizontal="left" vertical="top" wrapText="1"/>
      <protection locked="0"/>
    </xf>
    <xf numFmtId="0" fontId="15" fillId="5" borderId="226" xfId="0" applyFont="1" applyFill="1" applyBorder="1" applyAlignment="1" applyProtection="1">
      <alignment horizontal="left" vertical="top" wrapText="1"/>
      <protection locked="0"/>
    </xf>
    <xf numFmtId="0" fontId="15" fillId="5" borderId="54" xfId="0" applyFont="1" applyFill="1" applyBorder="1" applyAlignment="1" applyProtection="1">
      <alignment horizontal="left" vertical="top" wrapText="1"/>
      <protection locked="0"/>
    </xf>
    <xf numFmtId="0" fontId="20" fillId="0" borderId="30" xfId="0" applyFont="1" applyFill="1" applyBorder="1" applyAlignment="1" applyProtection="1">
      <alignment horizontal="center" wrapText="1"/>
    </xf>
    <xf numFmtId="0" fontId="20" fillId="0" borderId="30" xfId="0" applyFont="1" applyFill="1" applyBorder="1" applyAlignment="1" applyProtection="1">
      <alignment horizontal="center"/>
    </xf>
    <xf numFmtId="0" fontId="15" fillId="0" borderId="19" xfId="0" applyFont="1" applyFill="1" applyBorder="1" applyAlignment="1" applyProtection="1">
      <alignment horizontal="left" textRotation="90"/>
    </xf>
    <xf numFmtId="0" fontId="0" fillId="0" borderId="0" xfId="0" applyFont="1" applyFill="1" applyBorder="1" applyProtection="1"/>
    <xf numFmtId="0" fontId="0" fillId="0" borderId="179" xfId="0" applyFont="1" applyFill="1" applyBorder="1" applyProtection="1"/>
    <xf numFmtId="0" fontId="15" fillId="20" borderId="53" xfId="0" applyFont="1" applyFill="1" applyBorder="1" applyAlignment="1" applyProtection="1">
      <alignment horizontal="left" vertical="top" wrapText="1"/>
    </xf>
    <xf numFmtId="0" fontId="15" fillId="20" borderId="54" xfId="0" applyFont="1" applyFill="1" applyBorder="1" applyAlignment="1" applyProtection="1">
      <alignment horizontal="left" vertical="top" wrapText="1"/>
    </xf>
    <xf numFmtId="0" fontId="19" fillId="6" borderId="75" xfId="0" applyFont="1" applyFill="1" applyBorder="1" applyAlignment="1" applyProtection="1"/>
    <xf numFmtId="0" fontId="43" fillId="6" borderId="53" xfId="0" applyFont="1" applyFill="1" applyBorder="1" applyAlignment="1" applyProtection="1">
      <alignment vertical="center"/>
    </xf>
    <xf numFmtId="0" fontId="43" fillId="6" borderId="226" xfId="0" applyFont="1" applyFill="1" applyBorder="1" applyAlignment="1" applyProtection="1">
      <alignment vertical="center"/>
    </xf>
    <xf numFmtId="0" fontId="43" fillId="6" borderId="54" xfId="0" applyFont="1" applyFill="1" applyBorder="1" applyAlignment="1" applyProtection="1">
      <alignment vertical="center"/>
    </xf>
    <xf numFmtId="0" fontId="43" fillId="6" borderId="51" xfId="0" applyFont="1" applyFill="1" applyBorder="1" applyAlignment="1" applyProtection="1">
      <alignment horizontal="left" vertical="center" wrapText="1"/>
    </xf>
    <xf numFmtId="0" fontId="43" fillId="6" borderId="54" xfId="0" applyFont="1" applyFill="1" applyBorder="1" applyAlignment="1" applyProtection="1">
      <alignment horizontal="left" vertical="center" wrapText="1"/>
    </xf>
    <xf numFmtId="0" fontId="13" fillId="0" borderId="93" xfId="0" applyFont="1" applyFill="1" applyBorder="1" applyAlignment="1" applyProtection="1">
      <alignment horizontal="left"/>
    </xf>
    <xf numFmtId="0" fontId="13" fillId="0" borderId="96" xfId="0" applyFont="1" applyFill="1" applyBorder="1" applyAlignment="1" applyProtection="1">
      <alignment horizontal="left"/>
    </xf>
    <xf numFmtId="0" fontId="20" fillId="0" borderId="33" xfId="0" applyFont="1" applyFill="1" applyBorder="1" applyAlignment="1" applyProtection="1"/>
    <xf numFmtId="0" fontId="3" fillId="0" borderId="96" xfId="0" applyFont="1" applyFill="1" applyBorder="1" applyAlignment="1" applyProtection="1"/>
    <xf numFmtId="0" fontId="18" fillId="0" borderId="0" xfId="0" applyFont="1" applyFill="1" applyBorder="1" applyAlignment="1" applyProtection="1">
      <alignment vertical="center"/>
    </xf>
    <xf numFmtId="0" fontId="19" fillId="0" borderId="0" xfId="0" applyFont="1" applyFill="1" applyBorder="1" applyAlignment="1" applyProtection="1">
      <alignment horizontal="right" vertical="center"/>
    </xf>
    <xf numFmtId="5" fontId="19" fillId="0" borderId="33" xfId="0" applyNumberFormat="1" applyFont="1" applyFill="1" applyBorder="1" applyAlignment="1" applyProtection="1">
      <alignment horizontal="center"/>
    </xf>
    <xf numFmtId="0" fontId="19" fillId="0" borderId="33" xfId="0" applyNumberFormat="1" applyFont="1" applyFill="1" applyBorder="1" applyAlignment="1" applyProtection="1">
      <alignment horizontal="center" vertical="center"/>
    </xf>
    <xf numFmtId="0" fontId="64" fillId="16" borderId="158" xfId="0" applyFont="1" applyFill="1" applyBorder="1" applyProtection="1"/>
    <xf numFmtId="0" fontId="64" fillId="16" borderId="426" xfId="0" applyFont="1" applyFill="1" applyBorder="1" applyProtection="1"/>
    <xf numFmtId="172" fontId="19" fillId="16" borderId="426" xfId="0" applyNumberFormat="1" applyFont="1" applyFill="1" applyBorder="1" applyAlignment="1" applyProtection="1">
      <alignment horizontal="center" vertical="center"/>
    </xf>
    <xf numFmtId="172" fontId="19" fillId="16" borderId="427" xfId="0" applyNumberFormat="1" applyFont="1" applyFill="1" applyBorder="1" applyAlignment="1" applyProtection="1">
      <alignment horizontal="center" vertical="center"/>
    </xf>
    <xf numFmtId="172" fontId="19" fillId="0" borderId="33" xfId="0" applyNumberFormat="1" applyFont="1" applyFill="1" applyBorder="1" applyAlignment="1" applyProtection="1">
      <alignment horizontal="center" vertical="center"/>
    </xf>
    <xf numFmtId="5" fontId="42" fillId="0" borderId="557" xfId="0" applyNumberFormat="1" applyFont="1" applyFill="1" applyBorder="1" applyProtection="1"/>
    <xf numFmtId="42" fontId="40" fillId="0" borderId="33" xfId="0" applyNumberFormat="1" applyFont="1" applyFill="1" applyBorder="1" applyProtection="1"/>
    <xf numFmtId="42" fontId="33" fillId="0" borderId="0" xfId="0" applyNumberFormat="1" applyFont="1" applyFill="1" applyBorder="1" applyProtection="1"/>
    <xf numFmtId="42" fontId="40" fillId="6" borderId="157" xfId="0" applyNumberFormat="1" applyFont="1" applyFill="1" applyBorder="1" applyProtection="1"/>
    <xf numFmtId="42" fontId="40" fillId="6" borderId="156" xfId="0" applyNumberFormat="1" applyFont="1" applyFill="1" applyBorder="1" applyProtection="1"/>
    <xf numFmtId="42" fontId="40" fillId="6" borderId="155" xfId="0" applyNumberFormat="1" applyFont="1" applyFill="1" applyBorder="1" applyProtection="1"/>
    <xf numFmtId="42" fontId="18" fillId="0" borderId="0" xfId="0" applyNumberFormat="1" applyFont="1" applyFill="1" applyBorder="1" applyAlignment="1" applyProtection="1">
      <alignment vertical="center"/>
    </xf>
    <xf numFmtId="42" fontId="18" fillId="0" borderId="0" xfId="0" applyNumberFormat="1" applyFont="1" applyFill="1" applyBorder="1" applyProtection="1"/>
    <xf numFmtId="42" fontId="19" fillId="0" borderId="0" xfId="0" applyNumberFormat="1" applyFont="1" applyFill="1" applyBorder="1" applyAlignment="1" applyProtection="1">
      <alignment horizontal="right" vertical="center"/>
    </xf>
    <xf numFmtId="42" fontId="0" fillId="0" borderId="0" xfId="0" applyNumberFormat="1" applyFill="1" applyBorder="1" applyProtection="1"/>
    <xf numFmtId="42" fontId="0" fillId="0" borderId="33" xfId="0" applyNumberFormat="1" applyFill="1" applyBorder="1" applyProtection="1"/>
    <xf numFmtId="42" fontId="19" fillId="0" borderId="462" xfId="0" applyNumberFormat="1" applyFont="1" applyFill="1" applyBorder="1" applyProtection="1"/>
    <xf numFmtId="42" fontId="0" fillId="0" borderId="462" xfId="0" applyNumberFormat="1" applyBorder="1" applyProtection="1"/>
    <xf numFmtId="42" fontId="0" fillId="0" borderId="462" xfId="0" applyNumberFormat="1" applyFill="1" applyBorder="1" applyProtection="1"/>
    <xf numFmtId="42" fontId="42" fillId="0" borderId="6" xfId="0" applyNumberFormat="1" applyFont="1" applyFill="1" applyBorder="1" applyProtection="1"/>
    <xf numFmtId="42" fontId="0" fillId="0" borderId="0" xfId="0" applyNumberFormat="1" applyBorder="1" applyProtection="1"/>
    <xf numFmtId="0" fontId="0" fillId="0" borderId="96" xfId="0" applyBorder="1" applyProtection="1"/>
    <xf numFmtId="42" fontId="77" fillId="0" borderId="488" xfId="0" applyNumberFormat="1" applyFont="1" applyFill="1" applyBorder="1" applyProtection="1"/>
    <xf numFmtId="42" fontId="40" fillId="0" borderId="426" xfId="0" applyNumberFormat="1" applyFont="1" applyFill="1" applyBorder="1" applyProtection="1"/>
    <xf numFmtId="0" fontId="35" fillId="0" borderId="96" xfId="0" applyFont="1" applyFill="1" applyBorder="1" applyAlignment="1" applyProtection="1"/>
    <xf numFmtId="42" fontId="33" fillId="0" borderId="0" xfId="0" applyNumberFormat="1" applyFont="1" applyBorder="1" applyProtection="1"/>
    <xf numFmtId="42" fontId="22" fillId="0" borderId="0" xfId="0" applyNumberFormat="1" applyFont="1" applyBorder="1" applyProtection="1"/>
    <xf numFmtId="42" fontId="40" fillId="0" borderId="0" xfId="0" applyNumberFormat="1" applyFont="1" applyFill="1" applyBorder="1" applyProtection="1"/>
    <xf numFmtId="42" fontId="37" fillId="0" borderId="146" xfId="0" applyNumberFormat="1" applyFont="1" applyFill="1" applyBorder="1" applyProtection="1"/>
    <xf numFmtId="42" fontId="15" fillId="0" borderId="193" xfId="0" applyNumberFormat="1" applyFont="1" applyBorder="1" applyProtection="1"/>
    <xf numFmtId="42" fontId="64" fillId="16" borderId="220" xfId="0" applyNumberFormat="1" applyFont="1" applyFill="1" applyBorder="1" applyProtection="1"/>
    <xf numFmtId="42" fontId="0" fillId="16" borderId="0" xfId="0" applyNumberFormat="1" applyFill="1" applyBorder="1" applyProtection="1"/>
    <xf numFmtId="42" fontId="44" fillId="0" borderId="152" xfId="0" applyNumberFormat="1" applyFont="1" applyFill="1" applyBorder="1" applyProtection="1"/>
    <xf numFmtId="42" fontId="44" fillId="0" borderId="58" xfId="0" applyNumberFormat="1" applyFont="1" applyFill="1" applyBorder="1" applyProtection="1"/>
    <xf numFmtId="42" fontId="44" fillId="0" borderId="58" xfId="0" applyNumberFormat="1" applyFont="1" applyBorder="1" applyProtection="1"/>
    <xf numFmtId="42" fontId="44" fillId="0" borderId="0" xfId="0" applyNumberFormat="1" applyFont="1" applyBorder="1" applyProtection="1"/>
    <xf numFmtId="42" fontId="19" fillId="0" borderId="0" xfId="0" applyNumberFormat="1" applyFont="1" applyBorder="1" applyProtection="1"/>
    <xf numFmtId="5" fontId="40" fillId="0" borderId="0" xfId="0" applyNumberFormat="1" applyFont="1" applyFill="1" applyBorder="1" applyProtection="1"/>
    <xf numFmtId="0" fontId="42" fillId="0" borderId="0" xfId="0" applyFont="1" applyBorder="1" applyProtection="1"/>
    <xf numFmtId="0" fontId="3" fillId="0" borderId="90" xfId="0" applyFont="1" applyFill="1" applyBorder="1" applyAlignment="1" applyProtection="1"/>
    <xf numFmtId="0" fontId="15" fillId="0" borderId="35" xfId="0" applyFont="1" applyBorder="1" applyProtection="1"/>
    <xf numFmtId="0" fontId="15" fillId="0" borderId="35" xfId="0" applyFont="1" applyBorder="1" applyAlignment="1" applyProtection="1"/>
    <xf numFmtId="0" fontId="20" fillId="0" borderId="32" xfId="0" applyFont="1" applyFill="1" applyBorder="1" applyAlignment="1" applyProtection="1"/>
    <xf numFmtId="0" fontId="15" fillId="6" borderId="225" xfId="0" applyFont="1" applyFill="1" applyBorder="1" applyProtection="1"/>
    <xf numFmtId="5" fontId="40" fillId="0" borderId="456" xfId="0" applyNumberFormat="1" applyFont="1" applyFill="1" applyBorder="1" applyProtection="1"/>
    <xf numFmtId="172" fontId="64" fillId="16" borderId="158" xfId="0" applyNumberFormat="1" applyFont="1" applyFill="1" applyBorder="1" applyAlignment="1" applyProtection="1">
      <alignment horizontal="left" vertical="center"/>
    </xf>
    <xf numFmtId="172" fontId="19" fillId="16" borderId="426" xfId="0" applyNumberFormat="1" applyFont="1" applyFill="1" applyBorder="1" applyAlignment="1" applyProtection="1">
      <alignment horizontal="center"/>
    </xf>
    <xf numFmtId="5" fontId="40" fillId="16" borderId="427" xfId="0" applyNumberFormat="1" applyFont="1" applyFill="1" applyBorder="1" applyProtection="1"/>
    <xf numFmtId="0" fontId="37" fillId="16" borderId="5" xfId="0" applyFont="1" applyFill="1" applyBorder="1" applyAlignment="1" applyProtection="1">
      <alignment horizontal="center"/>
    </xf>
    <xf numFmtId="42" fontId="0" fillId="0" borderId="32" xfId="0" applyNumberFormat="1" applyBorder="1" applyProtection="1"/>
    <xf numFmtId="42" fontId="40" fillId="6" borderId="251" xfId="0" applyNumberFormat="1" applyFont="1" applyFill="1" applyBorder="1" applyAlignment="1" applyProtection="1">
      <alignment horizontal="right"/>
    </xf>
    <xf numFmtId="42" fontId="40" fillId="6" borderId="248" xfId="0" applyNumberFormat="1" applyFont="1" applyFill="1" applyBorder="1" applyAlignment="1" applyProtection="1">
      <alignment horizontal="right"/>
    </xf>
    <xf numFmtId="42" fontId="40" fillId="6" borderId="248" xfId="0" applyNumberFormat="1" applyFont="1" applyFill="1" applyBorder="1" applyProtection="1"/>
    <xf numFmtId="42" fontId="40" fillId="6" borderId="365" xfId="0" applyNumberFormat="1" applyFont="1" applyFill="1" applyBorder="1" applyProtection="1"/>
    <xf numFmtId="42" fontId="40" fillId="6" borderId="132" xfId="0" applyNumberFormat="1" applyFont="1" applyFill="1" applyBorder="1" applyProtection="1"/>
    <xf numFmtId="42" fontId="40" fillId="6" borderId="146" xfId="0" applyNumberFormat="1" applyFont="1" applyFill="1" applyBorder="1" applyProtection="1"/>
    <xf numFmtId="42" fontId="40" fillId="6" borderId="251" xfId="0" applyNumberFormat="1" applyFont="1" applyFill="1" applyBorder="1" applyProtection="1"/>
    <xf numFmtId="42" fontId="40" fillId="6" borderId="486" xfId="0" applyNumberFormat="1" applyFont="1" applyFill="1" applyBorder="1" applyProtection="1"/>
    <xf numFmtId="42" fontId="40" fillId="6" borderId="487" xfId="0" applyNumberFormat="1" applyFont="1" applyFill="1" applyBorder="1" applyProtection="1"/>
    <xf numFmtId="42" fontId="40" fillId="0" borderId="0" xfId="0" applyNumberFormat="1" applyFont="1" applyBorder="1" applyProtection="1"/>
    <xf numFmtId="42" fontId="40" fillId="6" borderId="229" xfId="0" applyNumberFormat="1" applyFont="1" applyFill="1" applyBorder="1" applyProtection="1"/>
    <xf numFmtId="42" fontId="78" fillId="16" borderId="0" xfId="0" applyNumberFormat="1" applyFont="1" applyFill="1" applyBorder="1" applyProtection="1"/>
    <xf numFmtId="42" fontId="40" fillId="6" borderId="146" xfId="0" applyNumberFormat="1" applyFont="1" applyFill="1" applyBorder="1" applyAlignment="1" applyProtection="1">
      <alignment horizontal="right"/>
    </xf>
  </cellXfs>
  <cellStyles count="8">
    <cellStyle name="Currency" xfId="1" builtinId="4"/>
    <cellStyle name="Currency 4 5" xfId="6"/>
    <cellStyle name="Neutral" xfId="7" builtinId="28"/>
    <cellStyle name="Normal" xfId="0" builtinId="0"/>
    <cellStyle name="Normal 2" xfId="5"/>
    <cellStyle name="Normal 2 3" xfId="3"/>
    <cellStyle name="Normal 3 2" xfId="4"/>
    <cellStyle name="Percent" xfId="2" builtinId="5"/>
  </cellStyles>
  <dxfs count="161">
    <dxf>
      <font>
        <color rgb="FF006100"/>
      </font>
      <fill>
        <patternFill>
          <bgColor rgb="FFC6EFCE"/>
        </patternFill>
      </fill>
    </dxf>
    <dxf>
      <font>
        <color rgb="FFFF0000"/>
      </font>
    </dxf>
    <dxf>
      <font>
        <b/>
        <i/>
        <color rgb="FFFF0000"/>
      </font>
      <fill>
        <patternFill>
          <bgColor rgb="FFFFFF00"/>
        </patternFill>
      </fill>
    </dxf>
    <dxf>
      <font>
        <b/>
        <i/>
        <color rgb="FFFF0000"/>
      </font>
      <fill>
        <patternFill>
          <bgColor rgb="FFFFFF00"/>
        </patternFill>
      </fill>
    </dxf>
    <dxf>
      <font>
        <color rgb="FF006100"/>
      </font>
      <fill>
        <patternFill>
          <bgColor rgb="FFC6EFCE"/>
        </patternFill>
      </fill>
    </dxf>
    <dxf>
      <font>
        <b/>
        <i/>
        <color rgb="FFFF0000"/>
      </font>
      <fill>
        <patternFill>
          <bgColor rgb="FFFFFF00"/>
        </patternFill>
      </fill>
    </dxf>
    <dxf>
      <font>
        <b/>
        <i/>
        <color rgb="FFFF0000"/>
      </font>
      <fill>
        <patternFill>
          <bgColor rgb="FFFFFF00"/>
        </patternFill>
      </fill>
    </dxf>
    <dxf>
      <font>
        <color rgb="FFFF0000"/>
      </font>
    </dxf>
    <dxf>
      <font>
        <color rgb="FFFF0000"/>
      </font>
    </dxf>
    <dxf>
      <fill>
        <patternFill patternType="solid">
          <bgColor rgb="FFFFFFCC"/>
        </patternFill>
      </fill>
    </dxf>
    <dxf>
      <fill>
        <patternFill>
          <bgColor theme="0" tint="-0.34998626667073579"/>
        </patternFill>
      </fill>
    </dxf>
    <dxf>
      <font>
        <color auto="1"/>
      </font>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patternType="solid">
          <bgColor rgb="FFFFFFCC"/>
        </patternFill>
      </fill>
    </dxf>
    <dxf>
      <fill>
        <patternFill>
          <bgColor theme="0" tint="-0.34998626667073579"/>
        </patternFill>
      </fill>
    </dxf>
    <dxf>
      <fill>
        <patternFill>
          <bgColor rgb="FFFFFFCC"/>
        </patternFill>
      </fill>
    </dxf>
    <dxf>
      <fill>
        <patternFill patternType="none">
          <bgColor auto="1"/>
        </patternFill>
      </fill>
    </dxf>
    <dxf>
      <fill>
        <patternFill patternType="solid">
          <bgColor rgb="FFFFFFCC"/>
        </patternFill>
      </fill>
    </dxf>
    <dxf>
      <fill>
        <patternFill>
          <bgColor theme="0" tint="-0.34998626667073579"/>
        </patternFill>
      </fill>
    </dxf>
    <dxf>
      <fill>
        <patternFill>
          <bgColor rgb="FFFFFFCC"/>
        </patternFill>
      </fill>
    </dxf>
    <dxf>
      <fill>
        <patternFill patternType="none">
          <bgColor auto="1"/>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theme="0" tint="-0.34998626667073579"/>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90000"/>
      </font>
      <fill>
        <patternFill>
          <bgColor theme="5" tint="0.79998168889431442"/>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b val="0"/>
        <i val="0"/>
        <strike val="0"/>
        <condense val="0"/>
        <extend val="0"/>
        <outline val="0"/>
        <shadow val="0"/>
        <u val="none"/>
        <vertAlign val="baseline"/>
        <sz val="11"/>
        <color auto="1"/>
        <name val="Calibri"/>
        <scheme val="minor"/>
      </font>
      <numFmt numFmtId="3" formatCode="#,##0"/>
      <fill>
        <patternFill patternType="solid">
          <fgColor indexed="64"/>
          <bgColor rgb="FFFFFFCC"/>
        </patternFill>
      </fill>
      <alignment horizontal="general" vertical="center" textRotation="0" wrapText="0" indent="0" justifyLastLine="0" shrinkToFit="0" readingOrder="0"/>
      <border diagonalUp="0" diagonalDown="0">
        <left style="medium">
          <color indexed="64"/>
        </left>
        <right/>
        <top style="thin">
          <color theme="3" tint="0.39994506668294322"/>
        </top>
        <bottom style="thin">
          <color theme="3" tint="0.39994506668294322"/>
        </bottom>
        <vertical/>
        <horizontal/>
      </border>
      <protection locked="1" hidden="0"/>
    </dxf>
    <dxf>
      <font>
        <b/>
        <i val="0"/>
        <strike val="0"/>
        <condense val="0"/>
        <extend val="0"/>
        <outline val="0"/>
        <shadow val="0"/>
        <u val="none"/>
        <vertAlign val="baseline"/>
        <sz val="10"/>
        <color auto="1"/>
        <name val="Calibri"/>
        <scheme val="minor"/>
      </font>
      <numFmt numFmtId="3" formatCode="#,##0"/>
      <fill>
        <patternFill patternType="solid">
          <fgColor indexed="64"/>
          <bgColor rgb="FFFFFFCC"/>
        </patternFill>
      </fill>
      <alignment horizontal="center" vertical="center" textRotation="0" wrapText="1" indent="0" justifyLastLine="0" shrinkToFit="0" readingOrder="0"/>
      <border diagonalUp="0" diagonalDown="0" outline="0">
        <left style="medium">
          <color indexed="64"/>
        </left>
        <right/>
        <top style="medium">
          <color indexed="64"/>
        </top>
        <bottom style="thin">
          <color theme="3" tint="0.39994506668294322"/>
        </bottom>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tint="-0.24994659260841701"/>
        </left>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rgb="FFFF0000"/>
        </patternFill>
      </fill>
      <alignment horizontal="general" vertical="center" textRotation="0" wrapText="1" indent="0" justifyLastLine="0" shrinkToFit="0" readingOrder="0"/>
      <border diagonalUp="0" diagonalDown="0">
        <left style="thin">
          <color indexed="64"/>
        </left>
        <right style="thin">
          <color indexed="64"/>
        </right>
        <top style="thin">
          <color theme="3" tint="0.39994506668294322"/>
        </top>
        <bottom style="thin">
          <color theme="3" tint="0.39994506668294322"/>
        </bottom>
        <vertical/>
        <horizontal/>
      </border>
      <protection locked="1" hidden="0"/>
    </dxf>
    <dxf>
      <font>
        <b/>
        <i val="0"/>
        <strike val="0"/>
        <condense val="0"/>
        <extend val="0"/>
        <outline val="0"/>
        <shadow val="0"/>
        <u val="none"/>
        <vertAlign val="baseline"/>
        <sz val="10"/>
        <color auto="1"/>
        <name val="Calibri"/>
        <scheme val="minor"/>
      </font>
      <numFmt numFmtId="3" formatCode="#,##0"/>
      <fill>
        <patternFill patternType="solid">
          <fgColor indexed="64"/>
          <bgColor rgb="FFFF0000"/>
        </patternFill>
      </fill>
      <alignment horizontal="center" vertical="bottom" textRotation="0" wrapText="1" indent="0" justifyLastLine="0" shrinkToFit="0" readingOrder="0"/>
      <border diagonalUp="0" diagonalDown="0" outline="0">
        <left style="thin">
          <color indexed="64"/>
        </left>
        <right style="thin">
          <color indexed="64"/>
        </right>
        <top/>
        <bottom style="thin">
          <color theme="3" tint="0.39994506668294322"/>
        </bottom>
      </border>
      <protection locked="1" hidden="0"/>
    </dxf>
    <dxf>
      <font>
        <b val="0"/>
        <i val="0"/>
        <strike val="0"/>
        <condense val="0"/>
        <extend val="0"/>
        <outline val="0"/>
        <shadow val="0"/>
        <u val="none"/>
        <vertAlign val="baseline"/>
        <sz val="11"/>
        <color auto="1"/>
        <name val="Calibri"/>
        <scheme val="minor"/>
      </font>
      <numFmt numFmtId="3" formatCode="#,##0"/>
      <fill>
        <patternFill patternType="solid">
          <fgColor indexed="64"/>
          <bgColor rgb="FFFFFFCC"/>
        </patternFill>
      </fill>
      <alignment horizontal="general" vertical="center" textRotation="0" wrapText="1" indent="0" justifyLastLine="0" shrinkToFit="0" readingOrder="0"/>
      <border diagonalUp="0" diagonalDown="0">
        <left style="thin">
          <color indexed="64"/>
        </left>
        <right style="thin">
          <color indexed="64"/>
        </right>
        <top style="thin">
          <color theme="3" tint="0.39994506668294322"/>
        </top>
        <bottom style="thin">
          <color theme="3" tint="0.39994506668294322"/>
        </bottom>
        <vertical/>
        <horizontal/>
      </border>
      <protection locked="1" hidden="0"/>
    </dxf>
    <dxf>
      <font>
        <b/>
        <i val="0"/>
        <strike val="0"/>
        <condense val="0"/>
        <extend val="0"/>
        <outline val="0"/>
        <shadow val="0"/>
        <u val="none"/>
        <vertAlign val="baseline"/>
        <sz val="10"/>
        <color auto="1"/>
        <name val="Calibri"/>
        <scheme val="minor"/>
      </font>
      <numFmt numFmtId="3" formatCode="#,##0"/>
      <fill>
        <patternFill patternType="solid">
          <fgColor indexed="64"/>
          <bgColor rgb="FFFF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3" tint="0.39994506668294322"/>
        </bottom>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theme="3" tint="0.39994506668294322"/>
        </top>
        <bottom style="thin">
          <color theme="3" tint="0.39994506668294322"/>
        </bottom>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fill>
        <patternFill patternType="solid">
          <fgColor indexed="64"/>
          <bgColor rgb="FFFFFFCC"/>
        </patternFill>
      </fill>
      <alignment horizontal="center" vertical="bottom" textRotation="0" wrapText="0" indent="0" justifyLastLine="0" shrinkToFit="0" readingOrder="0"/>
      <border diagonalUp="0" diagonalDown="0">
        <left/>
        <right style="thin">
          <color indexed="64"/>
        </right>
        <top style="thin">
          <color theme="3" tint="0.39994506668294322"/>
        </top>
        <bottom style="thin">
          <color theme="3" tint="0.39994506668294322"/>
        </bottom>
      </border>
      <protection locked="1" hidden="0"/>
    </dxf>
    <dxf>
      <font>
        <b/>
        <i val="0"/>
        <strike val="0"/>
        <condense val="0"/>
        <extend val="0"/>
        <outline val="0"/>
        <shadow val="0"/>
        <u val="none"/>
        <vertAlign val="baseline"/>
        <sz val="10"/>
        <color auto="1"/>
        <name val="Calibri"/>
        <scheme val="minor"/>
      </font>
      <fill>
        <patternFill patternType="solid">
          <fgColor indexed="64"/>
          <bgColor theme="8" tint="0.79998168889431442"/>
        </patternFill>
      </fill>
      <alignment horizontal="center" vertical="bottom" textRotation="0" wrapText="1" indent="0" justifyLastLine="0" shrinkToFit="0" readingOrder="0"/>
      <border diagonalUp="0" diagonalDown="0" outline="0">
        <left/>
        <right style="thin">
          <color indexed="64"/>
        </right>
        <top style="thin">
          <color indexed="64"/>
        </top>
        <bottom style="thin">
          <color theme="3" tint="0.39994506668294322"/>
        </bottom>
      </border>
      <protection locked="1" hidden="0"/>
    </dxf>
    <dxf>
      <border outline="0">
        <left style="medium">
          <color indexed="64"/>
        </left>
        <right style="medium">
          <color indexed="64"/>
        </right>
        <bottom style="thin">
          <color theme="3" tint="0.39994506668294322"/>
        </bottom>
      </border>
    </dxf>
    <dxf>
      <protection locked="1" hidden="0"/>
    </dxf>
    <dxf>
      <border outline="0">
        <bottom style="thin">
          <color theme="3" tint="0.39994506668294322"/>
        </bottom>
      </border>
    </dxf>
    <dxf>
      <font>
        <b/>
        <strike val="0"/>
        <outline val="0"/>
        <shadow val="0"/>
        <u val="none"/>
        <vertAlign val="baseline"/>
        <sz val="10"/>
        <color auto="1"/>
        <name val="Calibri"/>
        <scheme val="minor"/>
      </font>
      <fill>
        <patternFill patternType="solid">
          <fgColor indexed="64"/>
          <bgColor theme="8" tint="0.79998168889431442"/>
        </patternFill>
      </fill>
      <alignment horizontal="center" textRotation="0" wrapText="1" indent="0" justifyLastLine="0" shrinkToFit="0" readingOrder="0"/>
      <protection locked="1" hidden="0"/>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color rgb="FF9C0006"/>
      </font>
      <fill>
        <patternFill>
          <bgColor rgb="FFFFC7CE"/>
        </patternFill>
      </fill>
    </dxf>
  </dxfs>
  <tableStyles count="0" defaultTableStyle="TableStyleMedium2" defaultPivotStyle="PivotStyleLight16"/>
  <colors>
    <mruColors>
      <color rgb="FFCCFFCC"/>
      <color rgb="FFFFEB9C"/>
      <color rgb="FFFFCC00"/>
      <color rgb="FF9C6500"/>
      <color rgb="FF663300"/>
      <color rgb="FFFFFFCC"/>
      <color rgb="FF003300"/>
      <color rgb="FF800000"/>
      <color rgb="FFFFCCCC"/>
      <color rgb="FF08A8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37</xdr:row>
      <xdr:rowOff>57150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62718" y="181770"/>
          <a:ext cx="6991352" cy="668893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1" u="sng">
              <a:solidFill>
                <a:schemeClr val="dk1"/>
              </a:solidFill>
              <a:effectLst/>
              <a:latin typeface="+mn-lt"/>
              <a:ea typeface="+mn-ea"/>
              <a:cs typeface="+mn-cs"/>
            </a:rPr>
            <a:t>PREFACE NOTE:</a:t>
          </a:r>
          <a:r>
            <a:rPr lang="en-US" sz="1400" b="1" u="sng" baseline="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US" sz="1400" b="0" u="none" baseline="0">
              <a:solidFill>
                <a:schemeClr val="dk1"/>
              </a:solidFill>
              <a:effectLst/>
              <a:latin typeface="+mn-lt"/>
              <a:ea typeface="+mn-ea"/>
              <a:cs typeface="+mn-cs"/>
            </a:rPr>
            <a:t>The 2021 Combined Funders Application (CFA) </a:t>
          </a:r>
          <a:r>
            <a:rPr lang="en-US" sz="1400" b="0" i="1" u="none" baseline="0">
              <a:solidFill>
                <a:schemeClr val="dk1"/>
              </a:solidFill>
              <a:effectLst/>
              <a:latin typeface="+mn-lt"/>
              <a:ea typeface="+mn-ea"/>
              <a:cs typeface="+mn-cs"/>
            </a:rPr>
            <a:t>Forms</a:t>
          </a:r>
          <a:r>
            <a:rPr lang="en-US" sz="1400" b="0" i="0" u="none" baseline="0">
              <a:solidFill>
                <a:schemeClr val="dk1"/>
              </a:solidFill>
              <a:effectLst/>
              <a:latin typeface="+mn-lt"/>
              <a:ea typeface="+mn-ea"/>
              <a:cs typeface="+mn-cs"/>
            </a:rPr>
            <a:t> were designed to collect data on proposed projects down to the site level, and up to 14 separate buildings on the site can be accommodated by this version of the Forms. For projects consisting of more than 1 site and/or 14 buildings per site, </a:t>
          </a:r>
          <a:r>
            <a:rPr lang="en-US" sz="1400" b="0" i="1" u="none" baseline="0">
              <a:solidFill>
                <a:srgbClr val="C00000"/>
              </a:solidFill>
              <a:effectLst/>
              <a:latin typeface="+mn-lt"/>
              <a:ea typeface="+mn-ea"/>
              <a:cs typeface="+mn-cs"/>
            </a:rPr>
            <a:t>please contact Sean Harrington at the Department of Commerce at (360) 725-2995 or via email at sean.harrington@commerce.wa.gov.</a:t>
          </a:r>
        </a:p>
        <a:p>
          <a:pPr marL="0" marR="0" indent="0" defTabSz="914400" eaLnBrk="1" fontAlgn="auto" latinLnBrk="0" hangingPunct="1">
            <a:lnSpc>
              <a:spcPct val="100000"/>
            </a:lnSpc>
            <a:spcBef>
              <a:spcPts val="0"/>
            </a:spcBef>
            <a:spcAft>
              <a:spcPts val="0"/>
            </a:spcAft>
            <a:buClrTx/>
            <a:buSzTx/>
            <a:buFontTx/>
            <a:buNone/>
            <a:tabLst/>
            <a:defRPr/>
          </a:pPr>
          <a:endParaRPr lang="en-US" sz="1400" b="0" u="none">
            <a:effectLst/>
          </a:endParaRPr>
        </a:p>
        <a:p>
          <a:r>
            <a:rPr lang="en-US" sz="1400" b="1" u="sng"/>
            <a:t>Definitions</a:t>
          </a:r>
        </a:p>
        <a:p>
          <a:r>
            <a:rPr lang="en-US" sz="1100" b="1" u="sng"/>
            <a:t>Site:</a:t>
          </a:r>
          <a:r>
            <a:rPr lang="en-US" sz="1100" b="0" u="none" baseline="0"/>
            <a:t> T</a:t>
          </a:r>
          <a:r>
            <a:rPr lang="en-US" sz="1100" b="0" baseline="0"/>
            <a:t>he parcel(s) of land, unified under common ownership, which serve as the location of individual residential buildings or functionally-</a:t>
          </a:r>
          <a:r>
            <a:rPr lang="en-US" sz="1100" b="0" baseline="0">
              <a:solidFill>
                <a:schemeClr val="dk1"/>
              </a:solidFill>
              <a:effectLst/>
              <a:latin typeface="+mn-lt"/>
              <a:ea typeface="+mn-ea"/>
              <a:cs typeface="+mn-cs"/>
            </a:rPr>
            <a:t>related </a:t>
          </a:r>
          <a:r>
            <a:rPr lang="en-US" sz="1100" b="0" baseline="0"/>
            <a:t>groups of buildings. A site may equate to a single tax parcel or may be multiple </a:t>
          </a:r>
          <a:r>
            <a:rPr lang="en-US" sz="1100" b="0" i="1" baseline="0"/>
            <a:t>contiguous</a:t>
          </a:r>
          <a:r>
            <a:rPr lang="en-US" sz="1100" b="0" baseline="0"/>
            <a:t> tax parcels. </a:t>
          </a:r>
          <a:r>
            <a:rPr lang="en-US" sz="1100" b="0" baseline="0">
              <a:solidFill>
                <a:schemeClr val="dk1"/>
              </a:solidFill>
              <a:effectLst/>
              <a:latin typeface="+mn-lt"/>
              <a:ea typeface="+mn-ea"/>
              <a:cs typeface="+mn-cs"/>
            </a:rPr>
            <a:t>Properties that are across the street from each other are considered contiguous.  </a:t>
          </a:r>
        </a:p>
        <a:p>
          <a:endParaRPr lang="en-US" sz="1100" b="0" baseline="0">
            <a:solidFill>
              <a:schemeClr val="dk1"/>
            </a:solidFill>
            <a:effectLst/>
            <a:latin typeface="+mn-lt"/>
            <a:ea typeface="+mn-ea"/>
            <a:cs typeface="+mn-cs"/>
          </a:endParaRPr>
        </a:p>
        <a:p>
          <a:r>
            <a:rPr lang="en-US" sz="1100" b="1" u="sng" baseline="0">
              <a:solidFill>
                <a:schemeClr val="dk1"/>
              </a:solidFill>
              <a:effectLst/>
              <a:latin typeface="+mn-lt"/>
              <a:ea typeface="+mn-ea"/>
              <a:cs typeface="+mn-cs"/>
            </a:rPr>
            <a:t>Multi-Site project:</a:t>
          </a:r>
          <a:r>
            <a:rPr lang="en-US" sz="1100" b="0" u="none" baseline="0">
              <a:solidFill>
                <a:schemeClr val="dk1"/>
              </a:solidFill>
              <a:effectLst/>
              <a:latin typeface="+mn-lt"/>
              <a:ea typeface="+mn-ea"/>
              <a:cs typeface="+mn-cs"/>
            </a:rPr>
            <a:t> A project </a:t>
          </a:r>
          <a:r>
            <a:rPr lang="en-US" sz="1100" b="0" baseline="0"/>
            <a:t>consisting of buildings that are located in two or more locations that are </a:t>
          </a:r>
          <a:r>
            <a:rPr lang="en-US" sz="1100" b="1" i="1" u="sng" baseline="0"/>
            <a:t>not</a:t>
          </a:r>
          <a:r>
            <a:rPr lang="en-US" sz="1100" b="0" baseline="0"/>
            <a:t> contiguous. For the pursposes of this Application, a project that consists of a group of </a:t>
          </a:r>
          <a:r>
            <a:rPr lang="en-US" sz="1100" b="0" i="1" baseline="0"/>
            <a:t>single family homes </a:t>
          </a:r>
          <a:r>
            <a:rPr lang="en-US" sz="1100" b="0" baseline="0"/>
            <a:t>on non-contiguous sites within a single municipality (e.g.,  a DPA project operating within the City of Walla Walla) that operate with a project-wide budget is not considered a multi-site project. This type of project is considered a single site project with multiple buildings.</a:t>
          </a:r>
        </a:p>
        <a:p>
          <a:endParaRPr lang="en-US" sz="1100" b="1"/>
        </a:p>
        <a:p>
          <a:r>
            <a:rPr lang="en-US" sz="1100" b="1" u="sng"/>
            <a:t>Buildings:</a:t>
          </a:r>
          <a:r>
            <a:rPr lang="en-US" sz="1100" b="0"/>
            <a:t> The physical structures on</a:t>
          </a:r>
          <a:r>
            <a:rPr lang="en-US" sz="1100" b="0" baseline="0"/>
            <a:t> a site included as part of this Application. This primarily includes residential structures, but may also include community buildings that serve the residents of the project.</a:t>
          </a:r>
          <a:endParaRPr lang="en-US"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Household</a:t>
          </a:r>
          <a:r>
            <a:rPr lang="en-US" sz="1100">
              <a:solidFill>
                <a:schemeClr val="dk1"/>
              </a:solidFill>
              <a:effectLst/>
              <a:latin typeface="+mn-lt"/>
              <a:ea typeface="+mn-ea"/>
              <a:cs typeface="+mn-cs"/>
            </a:rPr>
            <a:t>: A group of individuals that functions collectively, whether related or not, and inhabits a specific residential space. A household</a:t>
          </a:r>
          <a:r>
            <a:rPr lang="en-US" sz="1100" baseline="0">
              <a:solidFill>
                <a:schemeClr val="dk1"/>
              </a:solidFill>
              <a:effectLst/>
              <a:latin typeface="+mn-lt"/>
              <a:ea typeface="+mn-ea"/>
              <a:cs typeface="+mn-cs"/>
            </a:rPr>
            <a:t> can also refer to one individual that inhabits a specific residential space</a:t>
          </a:r>
          <a:r>
            <a:rPr lang="en-US"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endParaRPr lang="en-US">
            <a:effectLst/>
          </a:endParaRPr>
        </a:p>
        <a:p>
          <a:r>
            <a:rPr lang="en-US" sz="1100" b="1" u="sng">
              <a:solidFill>
                <a:schemeClr val="dk1"/>
              </a:solidFill>
              <a:effectLst/>
              <a:latin typeface="+mn-lt"/>
              <a:ea typeface="+mn-ea"/>
              <a:cs typeface="+mn-cs"/>
            </a:rPr>
            <a:t>Units</a:t>
          </a:r>
          <a:r>
            <a:rPr lang="en-US" sz="1100">
              <a:solidFill>
                <a:schemeClr val="dk1"/>
              </a:solidFill>
              <a:effectLst/>
              <a:latin typeface="+mn-lt"/>
              <a:ea typeface="+mn-ea"/>
              <a:cs typeface="+mn-cs"/>
            </a:rPr>
            <a:t>: Residential living quarters that are separate</a:t>
          </a:r>
          <a:r>
            <a:rPr lang="en-US" sz="1100" baseline="0">
              <a:solidFill>
                <a:schemeClr val="dk1"/>
              </a:solidFill>
              <a:effectLst/>
              <a:latin typeface="+mn-lt"/>
              <a:ea typeface="+mn-ea"/>
              <a:cs typeface="+mn-cs"/>
            </a:rPr>
            <a:t> and distinct from each other and which typically contain complete and separate kitchen and restroom facilities in each unit.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Bed</a:t>
          </a:r>
          <a:r>
            <a:rPr lang="en-US" sz="1100">
              <a:solidFill>
                <a:schemeClr val="dk1"/>
              </a:solidFill>
              <a:effectLst/>
              <a:latin typeface="+mn-lt"/>
              <a:ea typeface="+mn-ea"/>
              <a:cs typeface="+mn-cs"/>
            </a:rPr>
            <a:t>: A sleeping space provided to a single individual.</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Redevelopment</a:t>
          </a:r>
          <a:r>
            <a:rPr lang="en-US" sz="1100">
              <a:solidFill>
                <a:schemeClr val="dk1"/>
              </a:solidFill>
              <a:effectLst/>
              <a:latin typeface="+mn-lt"/>
              <a:ea typeface="+mn-ea"/>
              <a:cs typeface="+mn-cs"/>
            </a:rPr>
            <a:t>: New construction on</a:t>
          </a:r>
          <a:r>
            <a:rPr lang="en-US" sz="1100" baseline="0">
              <a:solidFill>
                <a:schemeClr val="dk1"/>
              </a:solidFill>
              <a:effectLst/>
              <a:latin typeface="+mn-lt"/>
              <a:ea typeface="+mn-ea"/>
              <a:cs typeface="+mn-cs"/>
            </a:rPr>
            <a:t> a site </a:t>
          </a:r>
          <a:r>
            <a:rPr lang="en-US" sz="1100">
              <a:solidFill>
                <a:schemeClr val="dk1"/>
              </a:solidFill>
              <a:effectLst/>
              <a:latin typeface="+mn-lt"/>
              <a:ea typeface="+mn-ea"/>
              <a:cs typeface="+mn-cs"/>
            </a:rPr>
            <a:t>, usually preceded</a:t>
          </a:r>
          <a:r>
            <a:rPr lang="en-US" sz="1100" baseline="0">
              <a:solidFill>
                <a:schemeClr val="dk1"/>
              </a:solidFill>
              <a:effectLst/>
              <a:latin typeface="+mn-lt"/>
              <a:ea typeface="+mn-ea"/>
              <a:cs typeface="+mn-cs"/>
            </a:rPr>
            <a:t> by partial or complete demolition of existing structures, with the purpose of providing replacement structures with an intended use similar to those they are replacing. Ideally, this would result in a 1:1 replacement of any previously or currently-existing housing units. The primary examples of Redevelopment are HOPE VI projects.</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Adaptive</a:t>
          </a:r>
          <a:r>
            <a:rPr lang="en-US" sz="1100" b="1" u="sng" baseline="0">
              <a:solidFill>
                <a:schemeClr val="dk1"/>
              </a:solidFill>
              <a:effectLst/>
              <a:latin typeface="+mn-lt"/>
              <a:ea typeface="+mn-ea"/>
              <a:cs typeface="+mn-cs"/>
            </a:rPr>
            <a:t> Reuse</a:t>
          </a:r>
          <a:r>
            <a:rPr lang="en-US" sz="1100" baseline="0">
              <a:solidFill>
                <a:schemeClr val="dk1"/>
              </a:solidFill>
              <a:effectLst/>
              <a:latin typeface="+mn-lt"/>
              <a:ea typeface="+mn-ea"/>
              <a:cs typeface="+mn-cs"/>
            </a:rPr>
            <a:t>: The alteration of an existing site or building to provide housing, when the previous purpose of the site or building was something other than housing. The conversion of a hospital into apartments is an example.</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xdr:txBody>
    </xdr:sp>
    <xdr:clientData/>
  </xdr:twoCellAnchor>
  <xdr:twoCellAnchor>
    <xdr:from>
      <xdr:col>12</xdr:col>
      <xdr:colOff>28575</xdr:colOff>
      <xdr:row>1</xdr:row>
      <xdr:rowOff>19050</xdr:rowOff>
    </xdr:from>
    <xdr:to>
      <xdr:col>14</xdr:col>
      <xdr:colOff>600075</xdr:colOff>
      <xdr:row>5</xdr:row>
      <xdr:rowOff>76200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343775" y="209550"/>
          <a:ext cx="1790700" cy="81915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ysClr val="windowText" lastClr="000000"/>
              </a:solidFill>
            </a:rPr>
            <a:t>CFA Forms</a:t>
          </a:r>
        </a:p>
        <a:p>
          <a:r>
            <a:rPr lang="en-US" sz="1400" b="1">
              <a:solidFill>
                <a:sysClr val="windowText" lastClr="000000"/>
              </a:solidFill>
            </a:rPr>
            <a:t>2021 Edition</a:t>
          </a:r>
        </a:p>
        <a:p>
          <a:r>
            <a:rPr lang="en-US" sz="1400" b="1">
              <a:solidFill>
                <a:sysClr val="windowText" lastClr="000000"/>
              </a:solidFill>
            </a:rPr>
            <a:t>Version 1.0</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57149</xdr:colOff>
      <xdr:row>0</xdr:row>
      <xdr:rowOff>66675</xdr:rowOff>
    </xdr:from>
    <xdr:to>
      <xdr:col>8</xdr:col>
      <xdr:colOff>114299</xdr:colOff>
      <xdr:row>3</xdr:row>
      <xdr:rowOff>171450</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57149" y="66675"/>
          <a:ext cx="6181725" cy="6762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6D: LIHTC Calculation</a:t>
          </a: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Fill out this Form only if your project plans to be financed with Low-Income Housing Tax Credits.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114299</xdr:colOff>
      <xdr:row>5</xdr:row>
      <xdr:rowOff>95250</xdr:rowOff>
    </xdr:to>
    <xdr:sp macro="" textlink="">
      <xdr:nvSpPr>
        <xdr:cNvPr id="2" name="TextBox 1">
          <a:extLst>
            <a:ext uri="{FF2B5EF4-FFF2-40B4-BE49-F238E27FC236}">
              <a16:creationId xmlns:a16="http://schemas.microsoft.com/office/drawing/2014/main" id="{00000000-0008-0000-1200-000002000000}"/>
            </a:ext>
          </a:extLst>
        </xdr:cNvPr>
        <xdr:cNvSpPr txBox="1"/>
      </xdr:nvSpPr>
      <xdr:spPr>
        <a:xfrm>
          <a:off x="114300" y="190500"/>
          <a:ext cx="6172199" cy="8572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6E: </a:t>
          </a:r>
          <a:r>
            <a:rPr lang="en-US" sz="1400" b="1" baseline="0">
              <a:solidFill>
                <a:schemeClr val="dk1"/>
              </a:solidFill>
              <a:effectLst/>
              <a:latin typeface="+mn-lt"/>
              <a:ea typeface="+mn-ea"/>
              <a:cs typeface="+mn-cs"/>
            </a:rPr>
            <a:t>Fee Schedule</a:t>
          </a:r>
          <a:endParaRPr lang="en-US" sz="1400" b="1">
            <a:effectLst/>
          </a:endParaRP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Fill out this Form only if your project included amounts for </a:t>
          </a:r>
          <a:r>
            <a:rPr lang="en-US" sz="1100" b="0" i="1" u="none" strike="noStrike">
              <a:solidFill>
                <a:schemeClr val="dk1"/>
              </a:solidFill>
              <a:effectLst/>
              <a:latin typeface="+mn-lt"/>
              <a:ea typeface="+mn-ea"/>
              <a:cs typeface="+mn-cs"/>
            </a:rPr>
            <a:t>Permits, Fees &amp; Hookups</a:t>
          </a:r>
          <a:r>
            <a:rPr lang="en-US" sz="1100" b="0" i="0" u="none" strike="noStrike">
              <a:solidFill>
                <a:schemeClr val="dk1"/>
              </a:solidFill>
              <a:effectLst/>
              <a:latin typeface="+mn-lt"/>
              <a:ea typeface="+mn-ea"/>
              <a:cs typeface="+mn-cs"/>
            </a:rPr>
            <a:t> and/or</a:t>
          </a:r>
          <a:r>
            <a:rPr lang="en-US" sz="1100" b="0" i="0" u="none" strike="noStrike" baseline="0">
              <a:solidFill>
                <a:schemeClr val="dk1"/>
              </a:solidFill>
              <a:effectLst/>
              <a:latin typeface="+mn-lt"/>
              <a:ea typeface="+mn-ea"/>
              <a:cs typeface="+mn-cs"/>
            </a:rPr>
            <a:t> </a:t>
          </a:r>
          <a:r>
            <a:rPr lang="en-US" sz="1100" b="0" i="1" u="none" strike="noStrike">
              <a:solidFill>
                <a:schemeClr val="dk1"/>
              </a:solidFill>
              <a:effectLst/>
              <a:latin typeface="+mn-lt"/>
              <a:ea typeface="+mn-ea"/>
              <a:cs typeface="+mn-cs"/>
            </a:rPr>
            <a:t>Impact/Mitigation Fees</a:t>
          </a:r>
          <a:r>
            <a:rPr lang="en-US" sz="1100" b="0" i="0" u="none" strike="noStrike" baseline="0">
              <a:solidFill>
                <a:schemeClr val="dk1"/>
              </a:solidFill>
              <a:effectLst/>
              <a:latin typeface="+mn-lt"/>
              <a:ea typeface="+mn-ea"/>
              <a:cs typeface="+mn-cs"/>
            </a:rPr>
            <a:t> on Form 6A.</a:t>
          </a:r>
          <a:endParaRPr lang="en-US" sz="1100" b="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16</xdr:col>
      <xdr:colOff>104775</xdr:colOff>
      <xdr:row>6</xdr:row>
      <xdr:rowOff>120649</xdr:rowOff>
    </xdr:to>
    <xdr:sp macro="" textlink="">
      <xdr:nvSpPr>
        <xdr:cNvPr id="2" name="TextBox 1">
          <a:extLst>
            <a:ext uri="{FF2B5EF4-FFF2-40B4-BE49-F238E27FC236}">
              <a16:creationId xmlns:a16="http://schemas.microsoft.com/office/drawing/2014/main" id="{00000000-0008-0000-1300-000002000000}"/>
            </a:ext>
          </a:extLst>
        </xdr:cNvPr>
        <xdr:cNvSpPr txBox="1"/>
      </xdr:nvSpPr>
      <xdr:spPr>
        <a:xfrm>
          <a:off x="85725" y="57150"/>
          <a:ext cx="10906125" cy="12064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7A: Financing Sources</a:t>
          </a: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Please list cash equity contributions as a source of funding where appropriate.</a:t>
          </a:r>
          <a:endParaRPr lang="en-US" sz="1100" b="0" i="0" u="none" strike="noStrike"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a:ln>
                <a:noFill/>
              </a:ln>
              <a:solidFill>
                <a:sysClr val="windowText" lastClr="000000"/>
              </a:solidFill>
              <a:latin typeface="+mn-lt"/>
              <a:ea typeface="+mn-ea"/>
              <a:cs typeface="+mn-cs"/>
            </a:rPr>
            <a:t>● Please complete all information applicable to your project. Include all financing term assumptions </a:t>
          </a:r>
          <a:r>
            <a:rPr lang="en-US" sz="1100" b="0" i="1">
              <a:ln>
                <a:noFill/>
              </a:ln>
              <a:solidFill>
                <a:sysClr val="windowText" lastClr="000000"/>
              </a:solidFill>
              <a:latin typeface="+mn-lt"/>
              <a:ea typeface="+mn-ea"/>
              <a:cs typeface="+mn-cs"/>
            </a:rPr>
            <a:t>even if they</a:t>
          </a:r>
          <a:r>
            <a:rPr lang="en-US" sz="1100" b="0" i="1" baseline="0">
              <a:ln>
                <a:noFill/>
              </a:ln>
              <a:solidFill>
                <a:sysClr val="windowText" lastClr="000000"/>
              </a:solidFill>
              <a:latin typeface="+mn-lt"/>
              <a:ea typeface="+mn-ea"/>
              <a:cs typeface="+mn-cs"/>
            </a:rPr>
            <a:t> are the funder's standard terms</a:t>
          </a:r>
          <a:r>
            <a:rPr lang="en-US" sz="1100" b="0" i="0" baseline="0">
              <a:ln>
                <a:noFill/>
              </a:ln>
              <a:solidFill>
                <a:sysClr val="windowText" lastClr="000000"/>
              </a:solidFill>
              <a:latin typeface="+mn-lt"/>
              <a:ea typeface="+mn-ea"/>
              <a:cs typeface="+mn-cs"/>
            </a:rPr>
            <a:t>.</a:t>
          </a:r>
          <a:endParaRPr lang="en-US" sz="1100" b="0"/>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Reminder: New Market Tax Credits may only be applied to Non-Residential.</a:t>
          </a:r>
          <a:endParaRPr lang="en-US" sz="1100">
            <a:effectLst/>
          </a:endParaRPr>
        </a:p>
        <a:p>
          <a:endParaRPr lang="en-US" sz="1100" b="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104774</xdr:colOff>
      <xdr:row>0</xdr:row>
      <xdr:rowOff>57149</xdr:rowOff>
    </xdr:from>
    <xdr:to>
      <xdr:col>18</xdr:col>
      <xdr:colOff>28575</xdr:colOff>
      <xdr:row>6</xdr:row>
      <xdr:rowOff>146050</xdr:rowOff>
    </xdr:to>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104774" y="57149"/>
          <a:ext cx="13582651" cy="119380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7B:</a:t>
          </a:r>
          <a:r>
            <a:rPr lang="en-US" sz="1400" b="1" baseline="0">
              <a:solidFill>
                <a:schemeClr val="dk1"/>
              </a:solidFill>
              <a:effectLst/>
              <a:latin typeface="+mn-lt"/>
              <a:ea typeface="+mn-ea"/>
              <a:cs typeface="+mn-cs"/>
            </a:rPr>
            <a:t> Estimate of Cash Flow During Development</a:t>
          </a:r>
          <a:endParaRPr lang="en-US" sz="1400" b="1">
            <a:effectLst/>
          </a:endParaRPr>
        </a:p>
        <a:p>
          <a:r>
            <a:rPr lang="en-US" sz="1100" b="1" i="0" u="none" strike="noStrike">
              <a:solidFill>
                <a:schemeClr val="dk1"/>
              </a:solidFill>
              <a:effectLst/>
              <a:latin typeface="+mn-lt"/>
              <a:ea typeface="+mn-ea"/>
              <a:cs typeface="+mn-cs"/>
            </a:rPr>
            <a:t>Instructions:</a:t>
          </a:r>
        </a:p>
        <a:p>
          <a:pPr marL="171450" indent="-171450">
            <a:buFont typeface="Wingdings" panose="05000000000000000000" pitchFamily="2" charset="2"/>
            <a:buChar char="§"/>
          </a:pPr>
          <a:r>
            <a:rPr lang="en-US" sz="1100" b="0" i="0" u="none" strike="noStrike" baseline="0">
              <a:solidFill>
                <a:schemeClr val="dk1"/>
              </a:solidFill>
              <a:effectLst/>
              <a:latin typeface="+mn-lt"/>
              <a:ea typeface="+mn-ea"/>
              <a:cs typeface="+mn-cs"/>
            </a:rPr>
            <a:t>Please include all predevelopment expenses to date and any expenses you expect to incur by the end of this year.</a:t>
          </a:r>
        </a:p>
        <a:p>
          <a:pPr marL="171450" indent="-171450">
            <a:buFont typeface="Wingdings" panose="05000000000000000000" pitchFamily="2" charset="2"/>
            <a:buChar char="§"/>
          </a:pPr>
          <a:r>
            <a:rPr lang="en-US" sz="1100" b="0" i="0" baseline="0">
              <a:solidFill>
                <a:schemeClr val="dk1"/>
              </a:solidFill>
              <a:effectLst/>
              <a:latin typeface="+mn-lt"/>
              <a:ea typeface="+mn-ea"/>
              <a:cs typeface="+mn-cs"/>
            </a:rPr>
            <a:t>Include both Residential and Non-residential Income and Expenses.</a:t>
          </a:r>
          <a:endParaRPr lang="en-US" sz="1100" b="0" i="0" u="none" strike="noStrike" baseline="0">
            <a:solidFill>
              <a:schemeClr val="dk1"/>
            </a:solidFill>
            <a:effectLst/>
            <a:latin typeface="+mn-lt"/>
            <a:ea typeface="+mn-ea"/>
            <a:cs typeface="+mn-cs"/>
          </a:endParaRPr>
        </a:p>
        <a:p>
          <a:pPr marL="171450" indent="-171450">
            <a:buFont typeface="Wingdings" panose="05000000000000000000" pitchFamily="2" charset="2"/>
            <a:buChar char="§"/>
          </a:pPr>
          <a:r>
            <a:rPr lang="en-US" sz="1100" b="0" i="0" u="none" strike="noStrike" baseline="0">
              <a:solidFill>
                <a:schemeClr val="dk1"/>
              </a:solidFill>
              <a:effectLst/>
              <a:latin typeface="+mn-lt"/>
              <a:ea typeface="+mn-ea"/>
              <a:cs typeface="+mn-cs"/>
            </a:rPr>
            <a:t>Please include any rental or other temporary income earned during the holding period if property holding costs will be charged to the capital budget.</a:t>
          </a:r>
        </a:p>
        <a:p>
          <a:pPr marL="171450" indent="-171450">
            <a:buFont typeface="Wingdings" panose="05000000000000000000" pitchFamily="2" charset="2"/>
            <a:buChar char="§"/>
          </a:pPr>
          <a:r>
            <a:rPr lang="en-US" sz="1100" b="0" i="0" u="none" strike="noStrike" baseline="0">
              <a:solidFill>
                <a:schemeClr val="dk1"/>
              </a:solidFill>
              <a:effectLst/>
              <a:latin typeface="+mn-lt"/>
              <a:ea typeface="+mn-ea"/>
              <a:cs typeface="+mn-cs"/>
            </a:rPr>
            <a:t>Funders will accept Estimate of Cash Flow During Development data in an alternative format, if approved </a:t>
          </a:r>
          <a:r>
            <a:rPr lang="en-US" sz="1100" b="1" i="0" u="none" strike="noStrike" baseline="0">
              <a:solidFill>
                <a:schemeClr val="dk1"/>
              </a:solidFill>
              <a:effectLst/>
              <a:latin typeface="+mn-lt"/>
              <a:ea typeface="+mn-ea"/>
              <a:cs typeface="+mn-cs"/>
            </a:rPr>
            <a:t>prior to application</a:t>
          </a:r>
          <a:r>
            <a:rPr lang="en-US" sz="1100" b="0" i="0" u="none" strike="noStrike" baseline="0">
              <a:solidFill>
                <a:schemeClr val="dk1"/>
              </a:solidFill>
              <a:effectLst/>
              <a:latin typeface="+mn-lt"/>
              <a:ea typeface="+mn-ea"/>
              <a:cs typeface="+mn-cs"/>
            </a:rPr>
            <a:t> by that funder. Documentation of such approval must be submitted as an Attachment to Tab 7.</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12700</xdr:colOff>
      <xdr:row>0</xdr:row>
      <xdr:rowOff>184149</xdr:rowOff>
    </xdr:from>
    <xdr:to>
      <xdr:col>16</xdr:col>
      <xdr:colOff>85725</xdr:colOff>
      <xdr:row>5</xdr:row>
      <xdr:rowOff>180974</xdr:rowOff>
    </xdr:to>
    <xdr:sp macro="" textlink="">
      <xdr:nvSpPr>
        <xdr:cNvPr id="2" name="TextBox 1">
          <a:extLst>
            <a:ext uri="{FF2B5EF4-FFF2-40B4-BE49-F238E27FC236}">
              <a16:creationId xmlns:a16="http://schemas.microsoft.com/office/drawing/2014/main" id="{00000000-0008-0000-1500-000002000000}"/>
            </a:ext>
          </a:extLst>
        </xdr:cNvPr>
        <xdr:cNvSpPr txBox="1"/>
      </xdr:nvSpPr>
      <xdr:spPr>
        <a:xfrm>
          <a:off x="133350" y="184149"/>
          <a:ext cx="10868025" cy="9175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8A:</a:t>
          </a:r>
          <a:r>
            <a:rPr lang="en-US" sz="1400" b="1" baseline="0">
              <a:solidFill>
                <a:schemeClr val="dk1"/>
              </a:solidFill>
              <a:effectLst/>
              <a:latin typeface="+mn-lt"/>
              <a:ea typeface="+mn-ea"/>
              <a:cs typeface="+mn-cs"/>
            </a:rPr>
            <a:t> Proposed Rents and AMIs Served</a:t>
          </a:r>
          <a:endParaRPr lang="en-US" sz="1400" b="1">
            <a:effectLst/>
          </a:endParaRPr>
        </a:p>
        <a:p>
          <a:r>
            <a:rPr lang="en-US" sz="1100" b="1" i="0" u="none" strike="noStrike">
              <a:solidFill>
                <a:schemeClr val="dk1"/>
              </a:solidFill>
              <a:effectLst/>
              <a:latin typeface="+mn-lt"/>
              <a:ea typeface="+mn-ea"/>
              <a:cs typeface="+mn-cs"/>
            </a:rPr>
            <a:t>Instructions:</a:t>
          </a:r>
        </a:p>
        <a:p>
          <a:pPr marL="171450" indent="-171450">
            <a:buFont typeface="Wingdings" panose="05000000000000000000" pitchFamily="2" charset="2"/>
            <a:buChar char="§"/>
          </a:pPr>
          <a:r>
            <a:rPr lang="en-US" sz="1100" b="0" i="0" u="none" strike="noStrike" baseline="0">
              <a:solidFill>
                <a:schemeClr val="dk1"/>
              </a:solidFill>
              <a:effectLst/>
              <a:latin typeface="+mn-lt"/>
              <a:ea typeface="+mn-ea"/>
              <a:cs typeface="+mn-cs"/>
            </a:rPr>
            <a:t>Insert additional rows if required. If you </a:t>
          </a:r>
          <a:r>
            <a:rPr lang="en-US" sz="1100" b="1" i="1" u="none" strike="noStrike" baseline="0">
              <a:solidFill>
                <a:schemeClr val="dk1"/>
              </a:solidFill>
              <a:effectLst/>
              <a:latin typeface="+mn-lt"/>
              <a:ea typeface="+mn-ea"/>
              <a:cs typeface="+mn-cs"/>
            </a:rPr>
            <a:t>do</a:t>
          </a:r>
          <a:r>
            <a:rPr lang="en-US" sz="1100" b="0" i="0" u="none" strike="noStrike" baseline="0">
              <a:solidFill>
                <a:schemeClr val="dk1"/>
              </a:solidFill>
              <a:effectLst/>
              <a:latin typeface="+mn-lt"/>
              <a:ea typeface="+mn-ea"/>
              <a:cs typeface="+mn-cs"/>
            </a:rPr>
            <a:t> add rows to this form, please be careful to copy the calculations in Columns J, L,M,N and O into the new rows exactly.</a:t>
          </a:r>
        </a:p>
        <a:p>
          <a:pPr marL="171450" indent="-171450">
            <a:buFont typeface="Wingdings" panose="05000000000000000000" pitchFamily="2" charset="2"/>
            <a:buChar char="§"/>
          </a:pPr>
          <a:r>
            <a:rPr lang="en-US" sz="1100" b="0" i="0" u="none" strike="noStrike" baseline="0">
              <a:solidFill>
                <a:schemeClr val="dk1"/>
              </a:solidFill>
              <a:effectLst/>
              <a:latin typeface="+mn-lt"/>
              <a:ea typeface="+mn-ea"/>
              <a:cs typeface="+mn-cs"/>
            </a:rPr>
            <a:t>Page 2 of this Form is provided as a rollup. No action is required regarding it.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0</xdr:row>
      <xdr:rowOff>95249</xdr:rowOff>
    </xdr:from>
    <xdr:to>
      <xdr:col>9</xdr:col>
      <xdr:colOff>95250</xdr:colOff>
      <xdr:row>6</xdr:row>
      <xdr:rowOff>0</xdr:rowOff>
    </xdr:to>
    <xdr:sp macro="" textlink="">
      <xdr:nvSpPr>
        <xdr:cNvPr id="2" name="TextBox 1">
          <a:extLst>
            <a:ext uri="{FF2B5EF4-FFF2-40B4-BE49-F238E27FC236}">
              <a16:creationId xmlns:a16="http://schemas.microsoft.com/office/drawing/2014/main" id="{00000000-0008-0000-1600-000002000000}"/>
            </a:ext>
          </a:extLst>
        </xdr:cNvPr>
        <xdr:cNvSpPr txBox="1"/>
      </xdr:nvSpPr>
      <xdr:spPr>
        <a:xfrm>
          <a:off x="123825" y="95249"/>
          <a:ext cx="8429625" cy="13620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8B:</a:t>
          </a:r>
          <a:r>
            <a:rPr lang="en-US" sz="1400" b="1" i="0" u="none" strike="noStrike" baseline="0">
              <a:solidFill>
                <a:schemeClr val="dk1"/>
              </a:solidFill>
              <a:effectLst/>
              <a:latin typeface="+mn-lt"/>
              <a:ea typeface="+mn-ea"/>
              <a:cs typeface="+mn-cs"/>
            </a:rPr>
            <a:t> Operating, Service, and Rent Subsidy Sources</a:t>
          </a:r>
          <a:endParaRPr lang="en-US" sz="1400" b="1" i="0" u="none" strike="noStrike">
            <a:solidFill>
              <a:schemeClr val="dk1"/>
            </a:solidFill>
            <a:effectLst/>
            <a:latin typeface="+mn-lt"/>
            <a:ea typeface="+mn-ea"/>
            <a:cs typeface="+mn-cs"/>
          </a:endParaRPr>
        </a:p>
        <a:p>
          <a:endParaRPr lang="en-US" sz="105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a:solidFill>
                <a:schemeClr val="dk1"/>
              </a:solidFill>
              <a:effectLst/>
              <a:latin typeface="+mn-lt"/>
              <a:ea typeface="+mn-ea"/>
              <a:cs typeface="+mn-cs"/>
            </a:rPr>
            <a:t>● </a:t>
          </a:r>
          <a:r>
            <a:rPr lang="en-US" sz="1050" b="0" i="0" u="none" strike="noStrike">
              <a:solidFill>
                <a:schemeClr val="dk1"/>
              </a:solidFill>
              <a:effectLst/>
              <a:latin typeface="+mn-lt"/>
              <a:ea typeface="+mn-ea"/>
              <a:cs typeface="+mn-cs"/>
            </a:rPr>
            <a:t>Please</a:t>
          </a:r>
          <a:r>
            <a:rPr lang="en-US" sz="1050" b="0" i="0" u="none" strike="noStrike" baseline="0">
              <a:solidFill>
                <a:schemeClr val="dk1"/>
              </a:solidFill>
              <a:effectLst/>
              <a:latin typeface="+mn-lt"/>
              <a:ea typeface="+mn-ea"/>
              <a:cs typeface="+mn-cs"/>
            </a:rPr>
            <a:t> be certain to enter the correct fund source in the correct table, as data from this form complete Forms 8C and 8D.</a:t>
          </a:r>
          <a:endParaRPr lang="en-US" sz="105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For Operating and/or Services Sources, please</a:t>
          </a:r>
          <a:r>
            <a:rPr lang="en-US" sz="1050" b="0" i="0" baseline="0">
              <a:solidFill>
                <a:schemeClr val="dk1"/>
              </a:solidFill>
              <a:effectLst/>
              <a:latin typeface="+mn-lt"/>
              <a:ea typeface="+mn-ea"/>
              <a:cs typeface="+mn-cs"/>
            </a:rPr>
            <a:t> include only formal funding sources on this Form. </a:t>
          </a:r>
          <a:r>
            <a:rPr lang="en-US" sz="1050" b="1" i="1" baseline="0">
              <a:solidFill>
                <a:schemeClr val="dk1"/>
              </a:solidFill>
              <a:effectLst/>
              <a:latin typeface="+mn-lt"/>
              <a:ea typeface="+mn-ea"/>
              <a:cs typeface="+mn-cs"/>
            </a:rPr>
            <a:t>Cash flow should not be listed in the Operating or Service Funding Sources tables below</a:t>
          </a:r>
          <a:r>
            <a:rPr lang="en-US" sz="1050" b="1" i="0" baseline="0">
              <a:solidFill>
                <a:schemeClr val="dk1"/>
              </a:solidFill>
              <a:effectLst/>
              <a:latin typeface="+mn-lt"/>
              <a:ea typeface="+mn-ea"/>
              <a:cs typeface="+mn-cs"/>
            </a:rPr>
            <a:t>.</a:t>
          </a:r>
          <a:endParaRPr lang="en-US" sz="1050" b="1">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28576</xdr:colOff>
      <xdr:row>0</xdr:row>
      <xdr:rowOff>57150</xdr:rowOff>
    </xdr:from>
    <xdr:to>
      <xdr:col>19</xdr:col>
      <xdr:colOff>1</xdr:colOff>
      <xdr:row>6</xdr:row>
      <xdr:rowOff>142875</xdr:rowOff>
    </xdr:to>
    <xdr:sp macro="" textlink="">
      <xdr:nvSpPr>
        <xdr:cNvPr id="2" name="TextBox 1">
          <a:extLst>
            <a:ext uri="{FF2B5EF4-FFF2-40B4-BE49-F238E27FC236}">
              <a16:creationId xmlns:a16="http://schemas.microsoft.com/office/drawing/2014/main" id="{00000000-0008-0000-1700-000002000000}"/>
            </a:ext>
          </a:extLst>
        </xdr:cNvPr>
        <xdr:cNvSpPr txBox="1"/>
      </xdr:nvSpPr>
      <xdr:spPr>
        <a:xfrm>
          <a:off x="142876" y="57150"/>
          <a:ext cx="11277600" cy="12287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8C: Personnel (Service and Operating) and Non-Personnel</a:t>
          </a:r>
          <a:r>
            <a:rPr lang="en-US" sz="1400" b="1" i="0" u="none" strike="noStrike" baseline="0">
              <a:solidFill>
                <a:schemeClr val="dk1"/>
              </a:solidFill>
              <a:effectLst/>
              <a:latin typeface="+mn-lt"/>
              <a:ea typeface="+mn-ea"/>
              <a:cs typeface="+mn-cs"/>
            </a:rPr>
            <a:t> Expenses</a:t>
          </a:r>
          <a:endParaRPr lang="en-US" sz="140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a:solidFill>
                <a:schemeClr val="dk1"/>
              </a:solidFill>
              <a:effectLst/>
              <a:latin typeface="+mn-lt"/>
              <a:ea typeface="+mn-ea"/>
              <a:cs typeface="+mn-cs"/>
            </a:rPr>
            <a:t>●</a:t>
          </a:r>
          <a:r>
            <a:rPr lang="en-US" sz="1050">
              <a:solidFill>
                <a:schemeClr val="dk1"/>
              </a:solidFill>
              <a:effectLst/>
              <a:latin typeface="+mn-lt"/>
              <a:ea typeface="+mn-ea"/>
              <a:cs typeface="+mn-cs"/>
            </a:rPr>
            <a:t>Enter the title of every paid staff person working on this project, including those paid by sub-contracted and partner agencies. Include administrative and</a:t>
          </a:r>
          <a:r>
            <a:rPr lang="en-US" sz="1050" baseline="0">
              <a:solidFill>
                <a:schemeClr val="dk1"/>
              </a:solidFill>
              <a:effectLst/>
              <a:latin typeface="+mn-lt"/>
              <a:ea typeface="+mn-ea"/>
              <a:cs typeface="+mn-cs"/>
            </a:rPr>
            <a:t> </a:t>
          </a:r>
          <a:r>
            <a:rPr lang="en-US" sz="1050">
              <a:solidFill>
                <a:schemeClr val="dk1"/>
              </a:solidFill>
              <a:effectLst/>
              <a:latin typeface="+mn-lt"/>
              <a:ea typeface="+mn-ea"/>
              <a:cs typeface="+mn-cs"/>
            </a:rPr>
            <a:t>supervisory positions. Titles must correspond to </a:t>
          </a:r>
          <a:br>
            <a:rPr lang="en-US" sz="1050">
              <a:solidFill>
                <a:schemeClr val="dk1"/>
              </a:solidFill>
              <a:effectLst/>
              <a:latin typeface="+mn-lt"/>
              <a:ea typeface="+mn-ea"/>
              <a:cs typeface="+mn-cs"/>
            </a:rPr>
          </a:br>
          <a:r>
            <a:rPr lang="en-US" sz="1050">
              <a:solidFill>
                <a:schemeClr val="dk1"/>
              </a:solidFill>
              <a:effectLst/>
              <a:latin typeface="+mn-lt"/>
              <a:ea typeface="+mn-ea"/>
              <a:cs typeface="+mn-cs"/>
            </a:rPr>
            <a:t>   job descriptions included with your application.</a:t>
          </a:r>
          <a:endParaRPr lang="en-US" sz="1050">
            <a:effectLst/>
          </a:endParaRPr>
        </a:p>
        <a:p>
          <a:r>
            <a:rPr lang="en-US" sz="1050" b="0" i="0">
              <a:solidFill>
                <a:schemeClr val="dk1"/>
              </a:solidFill>
              <a:effectLst/>
              <a:latin typeface="+mn-lt"/>
              <a:ea typeface="+mn-ea"/>
              <a:cs typeface="+mn-cs"/>
            </a:rPr>
            <a:t>● </a:t>
          </a:r>
          <a:r>
            <a:rPr lang="en-US" sz="1050" b="1">
              <a:solidFill>
                <a:schemeClr val="dk1"/>
              </a:solidFill>
              <a:effectLst/>
              <a:latin typeface="+mn-lt"/>
              <a:ea typeface="+mn-ea"/>
              <a:cs typeface="+mn-cs"/>
            </a:rPr>
            <a:t>If you propose to use project </a:t>
          </a:r>
          <a:r>
            <a:rPr lang="en-US" sz="1050" b="1" baseline="0">
              <a:solidFill>
                <a:schemeClr val="dk1"/>
              </a:solidFill>
              <a:effectLst/>
              <a:latin typeface="+mn-lt"/>
              <a:ea typeface="+mn-ea"/>
              <a:cs typeface="+mn-cs"/>
            </a:rPr>
            <a:t>Cash Flow </a:t>
          </a:r>
          <a:r>
            <a:rPr lang="en-US" sz="1050" b="1">
              <a:solidFill>
                <a:schemeClr val="dk1"/>
              </a:solidFill>
              <a:effectLst/>
              <a:latin typeface="+mn-lt"/>
              <a:ea typeface="+mn-ea"/>
              <a:cs typeface="+mn-cs"/>
            </a:rPr>
            <a:t>to subsidize operations and/or services, please indicate the amount of operating revenue used to cover service expenses in the Cash</a:t>
          </a:r>
          <a:r>
            <a:rPr lang="en-US" sz="1050" b="1" baseline="0">
              <a:solidFill>
                <a:schemeClr val="dk1"/>
              </a:solidFill>
              <a:effectLst/>
              <a:latin typeface="+mn-lt"/>
              <a:ea typeface="+mn-ea"/>
              <a:cs typeface="+mn-cs"/>
            </a:rPr>
            <a:t> </a:t>
          </a:r>
          <a:r>
            <a:rPr lang="en-US" sz="1050" b="1">
              <a:solidFill>
                <a:schemeClr val="dk1"/>
              </a:solidFill>
              <a:effectLst/>
              <a:latin typeface="+mn-lt"/>
              <a:ea typeface="+mn-ea"/>
              <a:cs typeface="+mn-cs"/>
            </a:rPr>
            <a:t>Flow column </a:t>
          </a:r>
          <a:br>
            <a:rPr lang="en-US" sz="1050" b="1">
              <a:solidFill>
                <a:schemeClr val="dk1"/>
              </a:solidFill>
              <a:effectLst/>
              <a:latin typeface="+mn-lt"/>
              <a:ea typeface="+mn-ea"/>
              <a:cs typeface="+mn-cs"/>
            </a:rPr>
          </a:br>
          <a:r>
            <a:rPr lang="en-US" sz="1050" b="1">
              <a:solidFill>
                <a:schemeClr val="dk1"/>
              </a:solidFill>
              <a:effectLst/>
              <a:latin typeface="+mn-lt"/>
              <a:ea typeface="+mn-ea"/>
              <a:cs typeface="+mn-cs"/>
            </a:rPr>
            <a:t>   (viz.,</a:t>
          </a:r>
          <a:r>
            <a:rPr lang="en-US" sz="1050" b="1" baseline="0">
              <a:solidFill>
                <a:schemeClr val="dk1"/>
              </a:solidFill>
              <a:effectLst/>
              <a:latin typeface="+mn-lt"/>
              <a:ea typeface="+mn-ea"/>
              <a:cs typeface="+mn-cs"/>
            </a:rPr>
            <a:t> column N) </a:t>
          </a:r>
          <a:r>
            <a:rPr lang="en-US" sz="1050" b="1">
              <a:solidFill>
                <a:schemeClr val="dk1"/>
              </a:solidFill>
              <a:effectLst/>
              <a:latin typeface="+mn-lt"/>
              <a:ea typeface="+mn-ea"/>
              <a:cs typeface="+mn-cs"/>
            </a:rPr>
            <a:t>as relevant.</a:t>
          </a:r>
          <a:endParaRPr lang="en-US" sz="1050" b="1" i="0" u="none" strike="noStrike">
            <a:solidFill>
              <a:schemeClr val="dk1"/>
            </a:solidFill>
            <a:effectLst/>
            <a:latin typeface="+mn-lt"/>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104775</xdr:colOff>
      <xdr:row>0</xdr:row>
      <xdr:rowOff>76199</xdr:rowOff>
    </xdr:from>
    <xdr:to>
      <xdr:col>23</xdr:col>
      <xdr:colOff>66675</xdr:colOff>
      <xdr:row>11</xdr:row>
      <xdr:rowOff>31750</xdr:rowOff>
    </xdr:to>
    <xdr:sp macro="" textlink="">
      <xdr:nvSpPr>
        <xdr:cNvPr id="2" name="TextBox 1">
          <a:extLst>
            <a:ext uri="{FF2B5EF4-FFF2-40B4-BE49-F238E27FC236}">
              <a16:creationId xmlns:a16="http://schemas.microsoft.com/office/drawing/2014/main" id="{00000000-0008-0000-1800-000002000000}"/>
            </a:ext>
          </a:extLst>
        </xdr:cNvPr>
        <xdr:cNvSpPr txBox="1"/>
      </xdr:nvSpPr>
      <xdr:spPr>
        <a:xfrm>
          <a:off x="104775" y="76199"/>
          <a:ext cx="16452850" cy="198120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8D: Operating</a:t>
          </a:r>
          <a:r>
            <a:rPr lang="en-US" sz="1400" b="1" i="0" u="none" strike="noStrike" baseline="0">
              <a:solidFill>
                <a:schemeClr val="dk1"/>
              </a:solidFill>
              <a:effectLst/>
              <a:latin typeface="+mn-lt"/>
              <a:ea typeface="+mn-ea"/>
              <a:cs typeface="+mn-cs"/>
            </a:rPr>
            <a:t> Pro Forma </a:t>
          </a:r>
          <a:endParaRPr lang="en-US" sz="1400" b="1" i="0" u="none" strike="noStrike" baseline="0">
            <a:solidFill>
              <a:srgbClr val="FF0000"/>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a:t>
          </a:r>
          <a:r>
            <a:rPr lang="en-US" sz="1050" b="0" i="0" u="none" strike="noStrike">
              <a:solidFill>
                <a:sysClr val="windowText" lastClr="000000"/>
              </a:solidFill>
              <a:effectLst/>
              <a:latin typeface="+mn-lt"/>
              <a:ea typeface="+mn-ea"/>
              <a:cs typeface="+mn-cs"/>
            </a:rPr>
            <a:t>Complete</a:t>
          </a:r>
          <a:r>
            <a:rPr lang="en-US" sz="1050" b="0" i="0" u="none" strike="noStrike" baseline="0">
              <a:solidFill>
                <a:sysClr val="windowText" lastClr="000000"/>
              </a:solidFill>
              <a:effectLst/>
              <a:latin typeface="+mn-lt"/>
              <a:ea typeface="+mn-ea"/>
              <a:cs typeface="+mn-cs"/>
            </a:rPr>
            <a:t> all 15 years of the Pro Forma.</a:t>
          </a:r>
        </a:p>
        <a:p>
          <a:pPr eaLnBrk="1" fontAlgn="auto" latinLnBrk="0" hangingPunct="1"/>
          <a:r>
            <a:rPr lang="en-US" sz="1050" b="0" i="0">
              <a:solidFill>
                <a:schemeClr val="dk1"/>
              </a:solidFill>
              <a:effectLst/>
              <a:latin typeface="+mn-lt"/>
              <a:ea typeface="+mn-ea"/>
              <a:cs typeface="+mn-cs"/>
            </a:rPr>
            <a:t>• U</a:t>
          </a:r>
          <a:r>
            <a:rPr lang="en-US" sz="1050">
              <a:solidFill>
                <a:schemeClr val="dk1"/>
              </a:solidFill>
              <a:effectLst/>
              <a:latin typeface="+mn-lt"/>
              <a:ea typeface="+mn-ea"/>
              <a:cs typeface="+mn-cs"/>
            </a:rPr>
            <a:t>tilize revenue inflation factors, cost escalators, and vacancy rates based on similar projects in your portfolio, guidance from revenue sources, or other data sources. </a:t>
          </a:r>
        </a:p>
        <a:p>
          <a:pPr eaLnBrk="1" fontAlgn="auto" latinLnBrk="0" hangingPunct="1"/>
          <a:r>
            <a:rPr lang="en-US" sz="1050" b="0" i="0">
              <a:solidFill>
                <a:schemeClr val="dk1"/>
              </a:solidFill>
              <a:effectLst/>
              <a:latin typeface="+mn-lt"/>
              <a:ea typeface="+mn-ea"/>
              <a:cs typeface="+mn-cs"/>
            </a:rPr>
            <a:t>• </a:t>
          </a:r>
          <a:r>
            <a:rPr lang="en-US" sz="1050" b="0" i="0" baseline="0">
              <a:solidFill>
                <a:schemeClr val="dk1"/>
              </a:solidFill>
              <a:effectLst/>
              <a:latin typeface="+mn-lt"/>
              <a:ea typeface="+mn-ea"/>
              <a:cs typeface="+mn-cs"/>
            </a:rPr>
            <a:t>Declare the percentage values for all cost and revenue escalators in the fields provided. </a:t>
          </a:r>
          <a:r>
            <a:rPr lang="en-US" sz="1050">
              <a:solidFill>
                <a:schemeClr val="dk1"/>
              </a:solidFill>
              <a:effectLst/>
              <a:latin typeface="+mn-lt"/>
              <a:ea typeface="+mn-ea"/>
              <a:cs typeface="+mn-cs"/>
            </a:rPr>
            <a:t>In the absence of an appropriate data or policy source</a:t>
          </a:r>
          <a:r>
            <a:rPr lang="en-US" sz="1050" b="0" i="0" baseline="0">
              <a:solidFill>
                <a:schemeClr val="dk1"/>
              </a:solidFill>
              <a:effectLst/>
              <a:latin typeface="+mn-lt"/>
              <a:ea typeface="+mn-ea"/>
              <a:cs typeface="+mn-cs"/>
            </a:rPr>
            <a:t>, </a:t>
          </a:r>
          <a:r>
            <a:rPr lang="en-US" sz="1050" b="0" i="0">
              <a:solidFill>
                <a:schemeClr val="dk1"/>
              </a:solidFill>
              <a:effectLst/>
              <a:latin typeface="+mn-lt"/>
              <a:ea typeface="+mn-ea"/>
              <a:cs typeface="+mn-cs"/>
            </a:rPr>
            <a:t>use the</a:t>
          </a:r>
          <a:r>
            <a:rPr lang="en-US" sz="1050" b="0" i="0" baseline="0">
              <a:solidFill>
                <a:schemeClr val="dk1"/>
              </a:solidFill>
              <a:effectLst/>
              <a:latin typeface="+mn-lt"/>
              <a:ea typeface="+mn-ea"/>
              <a:cs typeface="+mn-cs"/>
            </a:rPr>
            <a:t> provided default values.</a:t>
          </a:r>
          <a:endParaRPr lang="en-US" sz="1050">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a:t>
          </a:r>
          <a:r>
            <a:rPr lang="en-US" sz="1050" b="0" i="0" baseline="0">
              <a:solidFill>
                <a:schemeClr val="dk1"/>
              </a:solidFill>
              <a:effectLst/>
              <a:latin typeface="+mn-lt"/>
              <a:ea typeface="+mn-ea"/>
              <a:cs typeface="+mn-cs"/>
            </a:rPr>
            <a:t>All unshaded cells on this form will run calculations automatically, but may be overwritten. </a:t>
          </a:r>
          <a:endParaRPr lang="en-US" sz="105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050" b="0" i="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050" b="1" i="0" u="none" strike="noStrike">
              <a:solidFill>
                <a:schemeClr val="dk1"/>
              </a:solidFill>
              <a:effectLst/>
              <a:latin typeface="+mn-lt"/>
              <a:ea typeface="+mn-ea"/>
              <a:cs typeface="+mn-cs"/>
            </a:rPr>
            <a:t>Definitions:</a:t>
          </a:r>
        </a:p>
        <a:p>
          <a:r>
            <a:rPr lang="en-US" sz="1050" b="1" i="1">
              <a:solidFill>
                <a:schemeClr val="dk1"/>
              </a:solidFill>
              <a:effectLst/>
              <a:latin typeface="+mn-lt"/>
              <a:ea typeface="+mn-ea"/>
              <a:cs typeface="+mn-cs"/>
            </a:rPr>
            <a:t>Hard debt payments</a:t>
          </a:r>
          <a:r>
            <a:rPr lang="en-US" sz="1050">
              <a:solidFill>
                <a:schemeClr val="dk1"/>
              </a:solidFill>
              <a:effectLst/>
              <a:latin typeface="+mn-lt"/>
              <a:ea typeface="+mn-ea"/>
              <a:cs typeface="+mn-cs"/>
            </a:rPr>
            <a:t>: required payments of principal and/or interest. If payments are not made, this is a considered a loan default. </a:t>
          </a:r>
          <a:r>
            <a:rPr lang="en-US" sz="1050" i="1">
              <a:solidFill>
                <a:schemeClr val="dk1"/>
              </a:solidFill>
              <a:effectLst/>
              <a:latin typeface="+mn-lt"/>
              <a:ea typeface="+mn-ea"/>
              <a:cs typeface="+mn-cs"/>
            </a:rPr>
            <a:t>Payments to an affiliated organization are never considered "Hard Debt" regardless of whether they are required. </a:t>
          </a:r>
          <a:br>
            <a:rPr lang="en-US" sz="1050" i="1">
              <a:solidFill>
                <a:schemeClr val="dk1"/>
              </a:solidFill>
              <a:effectLst/>
              <a:latin typeface="+mn-lt"/>
              <a:ea typeface="+mn-ea"/>
              <a:cs typeface="+mn-cs"/>
            </a:rPr>
          </a:br>
          <a:endParaRPr lang="en-US" sz="1050" i="1">
            <a:solidFill>
              <a:schemeClr val="dk1"/>
            </a:solidFill>
            <a:effectLst/>
            <a:latin typeface="+mn-lt"/>
            <a:ea typeface="+mn-ea"/>
            <a:cs typeface="+mn-cs"/>
          </a:endParaRPr>
        </a:p>
        <a:p>
          <a:r>
            <a:rPr lang="en-US" sz="1050" b="1" i="1">
              <a:solidFill>
                <a:schemeClr val="dk1"/>
              </a:solidFill>
              <a:effectLst/>
              <a:latin typeface="+mn-lt"/>
              <a:ea typeface="+mn-ea"/>
              <a:cs typeface="+mn-cs"/>
            </a:rPr>
            <a:t>Soft debt payments</a:t>
          </a:r>
          <a:r>
            <a:rPr lang="en-US" sz="1050">
              <a:solidFill>
                <a:schemeClr val="dk1"/>
              </a:solidFill>
              <a:effectLst/>
              <a:latin typeface="+mn-lt"/>
              <a:ea typeface="+mn-ea"/>
              <a:cs typeface="+mn-cs"/>
            </a:rPr>
            <a:t>: optional payments principal and accrued interest if there is cash flow available after all project expenses including hard debt payments have been paid. If payment is not made, this is not considered a default.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104775</xdr:colOff>
      <xdr:row>0</xdr:row>
      <xdr:rowOff>95250</xdr:rowOff>
    </xdr:from>
    <xdr:to>
      <xdr:col>5</xdr:col>
      <xdr:colOff>95250</xdr:colOff>
      <xdr:row>5</xdr:row>
      <xdr:rowOff>180975</xdr:rowOff>
    </xdr:to>
    <xdr:sp macro="" textlink="">
      <xdr:nvSpPr>
        <xdr:cNvPr id="2" name="TextBox 1">
          <a:extLst>
            <a:ext uri="{FF2B5EF4-FFF2-40B4-BE49-F238E27FC236}">
              <a16:creationId xmlns:a16="http://schemas.microsoft.com/office/drawing/2014/main" id="{00000000-0008-0000-1900-000002000000}"/>
            </a:ext>
          </a:extLst>
        </xdr:cNvPr>
        <xdr:cNvSpPr txBox="1"/>
      </xdr:nvSpPr>
      <xdr:spPr>
        <a:xfrm>
          <a:off x="104775" y="95250"/>
          <a:ext cx="6791325" cy="8477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8E: Operating Pro Forma Details</a:t>
          </a:r>
        </a:p>
        <a:p>
          <a:r>
            <a:rPr lang="en-US" sz="1050" b="1" i="0" u="none" strike="noStrike">
              <a:solidFill>
                <a:schemeClr val="dk1"/>
              </a:solidFill>
              <a:effectLst/>
              <a:latin typeface="+mn-lt"/>
              <a:ea typeface="+mn-ea"/>
              <a:cs typeface="+mn-cs"/>
            </a:rPr>
            <a:t>Instructions:</a:t>
          </a:r>
        </a:p>
        <a:p>
          <a:r>
            <a:rPr lang="en-US" sz="1050" b="0" i="0">
              <a:solidFill>
                <a:schemeClr val="dk1"/>
              </a:solidFill>
              <a:effectLst/>
              <a:latin typeface="+mn-lt"/>
              <a:ea typeface="+mn-ea"/>
              <a:cs typeface="+mn-cs"/>
            </a:rPr>
            <a:t>For</a:t>
          </a:r>
          <a:r>
            <a:rPr lang="en-US" sz="1050" b="0" i="0" baseline="0">
              <a:solidFill>
                <a:schemeClr val="dk1"/>
              </a:solidFill>
              <a:effectLst/>
              <a:latin typeface="+mn-lt"/>
              <a:ea typeface="+mn-ea"/>
              <a:cs typeface="+mn-cs"/>
            </a:rPr>
            <a:t> each item be as specific as possible. </a:t>
          </a:r>
        </a:p>
        <a:p>
          <a:r>
            <a:rPr lang="en-US" sz="1050" b="0" i="0" baseline="0">
              <a:solidFill>
                <a:schemeClr val="dk1"/>
              </a:solidFill>
              <a:effectLst/>
              <a:latin typeface="+mn-lt"/>
              <a:ea typeface="+mn-ea"/>
              <a:cs typeface="+mn-cs"/>
            </a:rPr>
            <a:t> </a:t>
          </a:r>
          <a:r>
            <a:rPr lang="en-US" sz="1050" b="0" i="0">
              <a:solidFill>
                <a:schemeClr val="dk1"/>
              </a:solidFill>
              <a:effectLst/>
              <a:latin typeface="+mn-lt"/>
              <a:ea typeface="+mn-ea"/>
              <a:cs typeface="+mn-cs"/>
            </a:rPr>
            <a:t>● </a:t>
          </a:r>
          <a:r>
            <a:rPr lang="en-US" sz="1050" b="0" i="0" baseline="0">
              <a:solidFill>
                <a:schemeClr val="dk1"/>
              </a:solidFill>
              <a:effectLst/>
              <a:latin typeface="+mn-lt"/>
              <a:ea typeface="+mn-ea"/>
              <a:cs typeface="+mn-cs"/>
            </a:rPr>
            <a:t>"Current Operations" should </a:t>
          </a:r>
          <a:r>
            <a:rPr lang="en-US" sz="1050" b="0" i="1" baseline="0">
              <a:solidFill>
                <a:schemeClr val="dk1"/>
              </a:solidFill>
              <a:effectLst/>
              <a:latin typeface="+mn-lt"/>
              <a:ea typeface="+mn-ea"/>
              <a:cs typeface="+mn-cs"/>
            </a:rPr>
            <a:t>only</a:t>
          </a:r>
          <a:r>
            <a:rPr lang="en-US" sz="1050" b="0" i="0" baseline="0">
              <a:solidFill>
                <a:schemeClr val="dk1"/>
              </a:solidFill>
              <a:effectLst/>
              <a:latin typeface="+mn-lt"/>
              <a:ea typeface="+mn-ea"/>
              <a:cs typeface="+mn-cs"/>
            </a:rPr>
            <a:t> be used for rehabilitation projects with existing tenants.</a:t>
          </a:r>
          <a:endParaRPr lang="en-US" sz="1050" b="1" i="0" u="none" strike="noStrike">
            <a:solidFill>
              <a:schemeClr val="dk1"/>
            </a:solidFill>
            <a:effectLst/>
            <a:latin typeface="+mn-lt"/>
            <a:ea typeface="+mn-ea"/>
            <a:cs typeface="+mn-cs"/>
          </a:endParaRPr>
        </a:p>
        <a:p>
          <a:r>
            <a:rPr lang="en-US" sz="1050" b="0" i="0">
              <a:solidFill>
                <a:schemeClr val="dk1"/>
              </a:solidFill>
              <a:effectLst/>
              <a:latin typeface="+mn-lt"/>
              <a:ea typeface="+mn-ea"/>
              <a:cs typeface="+mn-cs"/>
            </a:rPr>
            <a:t> ●  </a:t>
          </a:r>
          <a:r>
            <a:rPr lang="en-US" sz="1050" b="0" i="0">
              <a:solidFill>
                <a:srgbClr val="FF0000"/>
              </a:solidFill>
              <a:effectLst/>
              <a:latin typeface="+mn-lt"/>
              <a:ea typeface="+mn-ea"/>
              <a:cs typeface="+mn-cs"/>
            </a:rPr>
            <a:t>If</a:t>
          </a:r>
          <a:r>
            <a:rPr lang="en-US" sz="1050" b="0" i="0" baseline="0">
              <a:solidFill>
                <a:srgbClr val="FF0000"/>
              </a:solidFill>
              <a:effectLst/>
              <a:latin typeface="+mn-lt"/>
              <a:ea typeface="+mn-ea"/>
              <a:cs typeface="+mn-cs"/>
            </a:rPr>
            <a:t> c</a:t>
          </a:r>
          <a:r>
            <a:rPr lang="en-US" sz="1050" b="0" i="0">
              <a:solidFill>
                <a:srgbClr val="FF0000"/>
              </a:solidFill>
              <a:effectLst/>
              <a:latin typeface="+mn-lt"/>
              <a:ea typeface="+mn-ea"/>
              <a:cs typeface="+mn-cs"/>
            </a:rPr>
            <a:t>ost</a:t>
          </a:r>
          <a:r>
            <a:rPr lang="en-US" sz="1050" b="0" i="0" baseline="0">
              <a:solidFill>
                <a:srgbClr val="FF0000"/>
              </a:solidFill>
              <a:effectLst/>
              <a:latin typeface="+mn-lt"/>
              <a:ea typeface="+mn-ea"/>
              <a:cs typeface="+mn-cs"/>
            </a:rPr>
            <a:t> estimates are based on other projects in the owner/sponsor's porftolio, identify the specific projects.</a:t>
          </a:r>
          <a:endParaRPr lang="en-US" sz="1050" b="1" i="0" u="none" strike="noStrike">
            <a:solidFill>
              <a:srgbClr val="FF0000"/>
            </a:solidFill>
            <a:effectLst/>
            <a:latin typeface="+mn-lt"/>
            <a:ea typeface="+mn-ea"/>
            <a:cs typeface="+mn-cs"/>
          </a:endParaRPr>
        </a:p>
        <a:p>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a:p>
          <a:endParaRPr lang="en-US" sz="1100" b="0" i="0" u="none" strike="noStrike">
            <a:solidFill>
              <a:schemeClr val="dk1"/>
            </a:solidFill>
            <a:effectLst/>
            <a:latin typeface="+mn-lt"/>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85725</xdr:colOff>
      <xdr:row>0</xdr:row>
      <xdr:rowOff>57150</xdr:rowOff>
    </xdr:from>
    <xdr:to>
      <xdr:col>24</xdr:col>
      <xdr:colOff>85725</xdr:colOff>
      <xdr:row>5</xdr:row>
      <xdr:rowOff>142875</xdr:rowOff>
    </xdr:to>
    <xdr:sp macro="" textlink="">
      <xdr:nvSpPr>
        <xdr:cNvPr id="2" name="TextBox 1">
          <a:extLst>
            <a:ext uri="{FF2B5EF4-FFF2-40B4-BE49-F238E27FC236}">
              <a16:creationId xmlns:a16="http://schemas.microsoft.com/office/drawing/2014/main" id="{00000000-0008-0000-1B00-000002000000}"/>
            </a:ext>
          </a:extLst>
        </xdr:cNvPr>
        <xdr:cNvSpPr txBox="1"/>
      </xdr:nvSpPr>
      <xdr:spPr>
        <a:xfrm>
          <a:off x="85725" y="57150"/>
          <a:ext cx="7943850" cy="10382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9B: Identity of Interest Matrix</a:t>
          </a:r>
        </a:p>
        <a:p>
          <a:r>
            <a:rPr lang="en-US" sz="1050" b="1" i="0" u="none" strike="noStrike">
              <a:solidFill>
                <a:schemeClr val="dk1"/>
              </a:solidFill>
              <a:effectLst/>
              <a:latin typeface="+mn-lt"/>
              <a:ea typeface="+mn-ea"/>
              <a:cs typeface="+mn-cs"/>
            </a:rPr>
            <a:t>Instructions:</a:t>
          </a:r>
        </a:p>
        <a:p>
          <a:r>
            <a:rPr lang="en-US" sz="1050" b="0" i="0">
              <a:solidFill>
                <a:schemeClr val="dk1"/>
              </a:solidFill>
              <a:effectLst/>
              <a:latin typeface="+mn-lt"/>
              <a:ea typeface="+mn-ea"/>
              <a:cs typeface="+mn-cs"/>
            </a:rPr>
            <a:t>● </a:t>
          </a:r>
          <a:r>
            <a:rPr lang="en-US" sz="1050" b="0" i="0" u="none" strike="noStrike">
              <a:solidFill>
                <a:schemeClr val="dk1"/>
              </a:solidFill>
              <a:effectLst/>
              <a:latin typeface="+mn-lt"/>
              <a:ea typeface="+mn-ea"/>
              <a:cs typeface="+mn-cs"/>
            </a:rPr>
            <a:t>If any individual or entity for the Project is Controlled By, In Control Of, Affiliated With, a Related Party to, or has an Identity of Interest</a:t>
          </a:r>
        </a:p>
        <a:p>
          <a:r>
            <a:rPr lang="en-US" sz="1050" b="0" i="0" u="none" strike="noStrike">
              <a:solidFill>
                <a:schemeClr val="dk1"/>
              </a:solidFill>
              <a:effectLst/>
              <a:latin typeface="+mn-lt"/>
              <a:ea typeface="+mn-ea"/>
              <a:cs typeface="+mn-cs"/>
            </a:rPr>
            <a:t>    with any of the other individuals or entities for the Project, mark each applicable box. If a box is marked for any of the individuals or </a:t>
          </a:r>
        </a:p>
        <a:p>
          <a:r>
            <a:rPr lang="en-US" sz="1050" b="0" i="0" u="none" strike="noStrike">
              <a:solidFill>
                <a:schemeClr val="dk1"/>
              </a:solidFill>
              <a:effectLst/>
              <a:latin typeface="+mn-lt"/>
              <a:ea typeface="+mn-ea"/>
              <a:cs typeface="+mn-cs"/>
            </a:rPr>
            <a:t>    entities for the Project, include a detailed description of the relationships between the parties.</a:t>
          </a:r>
        </a:p>
      </xdr:txBody>
    </xdr:sp>
    <xdr:clientData/>
  </xdr:twoCellAnchor>
  <xdr:twoCellAnchor>
    <xdr:from>
      <xdr:col>22</xdr:col>
      <xdr:colOff>28575</xdr:colOff>
      <xdr:row>32</xdr:row>
      <xdr:rowOff>28572</xdr:rowOff>
    </xdr:from>
    <xdr:to>
      <xdr:col>23</xdr:col>
      <xdr:colOff>161925</xdr:colOff>
      <xdr:row>33</xdr:row>
      <xdr:rowOff>152399</xdr:rowOff>
    </xdr:to>
    <xdr:sp macro="" textlink="">
      <xdr:nvSpPr>
        <xdr:cNvPr id="3" name="Bent Arrow 2">
          <a:extLst>
            <a:ext uri="{FF2B5EF4-FFF2-40B4-BE49-F238E27FC236}">
              <a16:creationId xmlns:a16="http://schemas.microsoft.com/office/drawing/2014/main" id="{00000000-0008-0000-1B00-000003000000}"/>
            </a:ext>
          </a:extLst>
        </xdr:cNvPr>
        <xdr:cNvSpPr/>
      </xdr:nvSpPr>
      <xdr:spPr>
        <a:xfrm flipH="1" flipV="1">
          <a:off x="7496175" y="7372347"/>
          <a:ext cx="371475" cy="314327"/>
        </a:xfrm>
        <a:prstGeom prst="bentArrow">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114299</xdr:colOff>
      <xdr:row>0</xdr:row>
      <xdr:rowOff>104775</xdr:rowOff>
    </xdr:from>
    <xdr:to>
      <xdr:col>9</xdr:col>
      <xdr:colOff>0</xdr:colOff>
      <xdr:row>5</xdr:row>
      <xdr:rowOff>104775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4299" y="104775"/>
          <a:ext cx="8353426" cy="95250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Validations</a:t>
          </a:r>
          <a:r>
            <a:rPr lang="en-US" sz="1400" b="1" baseline="0">
              <a:solidFill>
                <a:schemeClr val="dk1"/>
              </a:solidFill>
              <a:effectLst/>
              <a:latin typeface="+mn-lt"/>
              <a:ea typeface="+mn-ea"/>
              <a:cs typeface="+mn-cs"/>
            </a:rPr>
            <a:t> Checklist</a:t>
          </a:r>
          <a:endParaRPr lang="en-US" sz="1400">
            <a:effectLst/>
          </a:endParaRPr>
        </a:p>
        <a:p>
          <a:endParaRPr lang="en-US" sz="1100" b="0" baseline="0">
            <a:solidFill>
              <a:schemeClr val="dk1"/>
            </a:solidFill>
            <a:effectLst/>
            <a:latin typeface="+mn-lt"/>
            <a:ea typeface="+mn-ea"/>
            <a:cs typeface="+mn-cs"/>
          </a:endParaRPr>
        </a:p>
        <a:p>
          <a:r>
            <a:rPr lang="en-US" sz="1100" b="0" baseline="0">
              <a:solidFill>
                <a:schemeClr val="dk1"/>
              </a:solidFill>
              <a:effectLst/>
              <a:latin typeface="+mn-lt"/>
              <a:ea typeface="+mn-ea"/>
              <a:cs typeface="+mn-cs"/>
            </a:rPr>
            <a:t>This page is intended as a check that particular elements of the application have been completed or responses have been provided. If any of the elements displays as "Concern," please provide a reasoning for why, in your opinion, this element is not a concern.</a:t>
          </a:r>
          <a:endParaRPr lang="en-US">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76199</xdr:colOff>
      <xdr:row>0</xdr:row>
      <xdr:rowOff>66676</xdr:rowOff>
    </xdr:from>
    <xdr:to>
      <xdr:col>12</xdr:col>
      <xdr:colOff>104774</xdr:colOff>
      <xdr:row>10</xdr:row>
      <xdr:rowOff>28576</xdr:rowOff>
    </xdr:to>
    <xdr:sp macro="" textlink="">
      <xdr:nvSpPr>
        <xdr:cNvPr id="2" name="TextBox 1">
          <a:extLst>
            <a:ext uri="{FF2B5EF4-FFF2-40B4-BE49-F238E27FC236}">
              <a16:creationId xmlns:a16="http://schemas.microsoft.com/office/drawing/2014/main" id="{00000000-0008-0000-1C00-000002000000}"/>
            </a:ext>
          </a:extLst>
        </xdr:cNvPr>
        <xdr:cNvSpPr txBox="1"/>
      </xdr:nvSpPr>
      <xdr:spPr>
        <a:xfrm>
          <a:off x="76199" y="66676"/>
          <a:ext cx="9372600" cy="18669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9C:</a:t>
          </a:r>
          <a:r>
            <a:rPr lang="en-US" sz="1400" b="1" i="0" u="none" strike="noStrike" baseline="0">
              <a:solidFill>
                <a:schemeClr val="dk1"/>
              </a:solidFill>
              <a:effectLst/>
              <a:latin typeface="+mn-lt"/>
              <a:ea typeface="+mn-ea"/>
              <a:cs typeface="+mn-cs"/>
            </a:rPr>
            <a:t> Project Sponsor Experience</a:t>
          </a:r>
        </a:p>
        <a:p>
          <a:endParaRPr lang="en-US" sz="105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u="sng" strike="noStrike">
              <a:solidFill>
                <a:schemeClr val="dk1"/>
              </a:solidFill>
              <a:effectLst/>
              <a:latin typeface="+mn-lt"/>
              <a:ea typeface="+mn-ea"/>
              <a:cs typeface="+mn-cs"/>
            </a:rPr>
            <a:t>For Sponsor History:</a:t>
          </a: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List </a:t>
          </a:r>
          <a:r>
            <a:rPr lang="en-US" sz="1050" b="1" i="0">
              <a:solidFill>
                <a:schemeClr val="dk1"/>
              </a:solidFill>
              <a:effectLst/>
              <a:latin typeface="+mn-lt"/>
              <a:ea typeface="+mn-ea"/>
              <a:cs typeface="+mn-cs"/>
            </a:rPr>
            <a:t>ONLY</a:t>
          </a:r>
          <a:r>
            <a:rPr lang="en-US" sz="1050" b="0" i="0">
              <a:solidFill>
                <a:schemeClr val="dk1"/>
              </a:solidFill>
              <a:effectLst/>
              <a:latin typeface="+mn-lt"/>
              <a:ea typeface="+mn-ea"/>
              <a:cs typeface="+mn-cs"/>
            </a:rPr>
            <a:t> projects completed in the last 5 years.</a:t>
          </a: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a:t>
          </a:r>
          <a:r>
            <a:rPr lang="en-US" sz="1050" b="1" i="0">
              <a:solidFill>
                <a:schemeClr val="dk1"/>
              </a:solidFill>
              <a:effectLst/>
              <a:latin typeface="+mn-lt"/>
              <a:ea typeface="+mn-ea"/>
              <a:cs typeface="+mn-cs"/>
            </a:rPr>
            <a:t>If</a:t>
          </a:r>
          <a:r>
            <a:rPr lang="en-US" sz="1050" b="1" i="0" baseline="0">
              <a:solidFill>
                <a:schemeClr val="dk1"/>
              </a:solidFill>
              <a:effectLst/>
              <a:latin typeface="+mn-lt"/>
              <a:ea typeface="+mn-ea"/>
              <a:cs typeface="+mn-cs"/>
            </a:rPr>
            <a:t> the Sponsor Organization is submitting more than one project this round</a:t>
          </a:r>
          <a:r>
            <a:rPr lang="en-US" sz="1050" b="0" i="0" baseline="0">
              <a:solidFill>
                <a:schemeClr val="dk1"/>
              </a:solidFill>
              <a:effectLst/>
              <a:latin typeface="+mn-lt"/>
              <a:ea typeface="+mn-ea"/>
              <a:cs typeface="+mn-cs"/>
            </a:rPr>
            <a:t>, you need only fill this Form out once. For each additional application, you need only refer </a:t>
          </a:r>
          <a:br>
            <a:rPr lang="en-US" sz="1050" b="0" i="0" baseline="0">
              <a:solidFill>
                <a:schemeClr val="dk1"/>
              </a:solidFill>
              <a:effectLst/>
              <a:latin typeface="+mn-lt"/>
              <a:ea typeface="+mn-ea"/>
              <a:cs typeface="+mn-cs"/>
            </a:rPr>
          </a:br>
          <a:r>
            <a:rPr lang="en-US" sz="1050" b="0" i="0" baseline="0">
              <a:solidFill>
                <a:schemeClr val="dk1"/>
              </a:solidFill>
              <a:effectLst/>
              <a:latin typeface="+mn-lt"/>
              <a:ea typeface="+mn-ea"/>
              <a:cs typeface="+mn-cs"/>
            </a:rPr>
            <a:t>   to the application where the information is provided (e.g. "See Project Name").</a:t>
          </a:r>
          <a:endParaRPr lang="en-US" sz="1050">
            <a:effectLst/>
          </a:endParaRPr>
        </a:p>
        <a:p>
          <a:endParaRPr lang="en-US" sz="1050" b="0" i="0" u="sng" strike="noStrike">
            <a:solidFill>
              <a:schemeClr val="dk1"/>
            </a:solidFill>
            <a:effectLst/>
            <a:latin typeface="+mn-lt"/>
            <a:ea typeface="+mn-ea"/>
            <a:cs typeface="+mn-cs"/>
          </a:endParaRPr>
        </a:p>
        <a:p>
          <a:r>
            <a:rPr lang="en-US" sz="1050" b="0" i="0" u="sng" strike="noStrike">
              <a:solidFill>
                <a:schemeClr val="dk1"/>
              </a:solidFill>
              <a:effectLst/>
              <a:latin typeface="+mn-lt"/>
              <a:ea typeface="+mn-ea"/>
              <a:cs typeface="+mn-cs"/>
            </a:rPr>
            <a:t>For Sponsor Pipeline:</a:t>
          </a:r>
        </a:p>
        <a:p>
          <a:r>
            <a:rPr lang="en-US" sz="1050" b="0" i="0">
              <a:solidFill>
                <a:schemeClr val="dk1"/>
              </a:solidFill>
              <a:effectLst/>
              <a:latin typeface="+mn-lt"/>
              <a:ea typeface="+mn-ea"/>
              <a:cs typeface="+mn-cs"/>
            </a:rPr>
            <a:t>• List projects for which you plan to seek funding in the next 12 months or have received at least one funding commitment.</a:t>
          </a:r>
          <a:endParaRPr lang="en-US" sz="1050">
            <a:effectLst/>
          </a:endParaRPr>
        </a:p>
        <a:p>
          <a:endParaRPr lang="en-US" sz="1400" b="1" i="0" u="none" strike="noStrike">
            <a:solidFill>
              <a:schemeClr val="dk1"/>
            </a:solidFill>
            <a:effectLst/>
            <a:latin typeface="+mn-lt"/>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28575</xdr:colOff>
      <xdr:row>0</xdr:row>
      <xdr:rowOff>66675</xdr:rowOff>
    </xdr:from>
    <xdr:to>
      <xdr:col>11</xdr:col>
      <xdr:colOff>85725</xdr:colOff>
      <xdr:row>11</xdr:row>
      <xdr:rowOff>146050</xdr:rowOff>
    </xdr:to>
    <xdr:sp macro="" textlink="">
      <xdr:nvSpPr>
        <xdr:cNvPr id="2" name="TextBox 1">
          <a:extLst>
            <a:ext uri="{FF2B5EF4-FFF2-40B4-BE49-F238E27FC236}">
              <a16:creationId xmlns:a16="http://schemas.microsoft.com/office/drawing/2014/main" id="{00000000-0008-0000-1D00-000002000000}"/>
            </a:ext>
          </a:extLst>
        </xdr:cNvPr>
        <xdr:cNvSpPr txBox="1"/>
      </xdr:nvSpPr>
      <xdr:spPr>
        <a:xfrm>
          <a:off x="149225" y="66675"/>
          <a:ext cx="9969500" cy="22891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9D: Development Consultant Experience</a:t>
          </a:r>
        </a:p>
        <a:p>
          <a:endParaRPr lang="en-US" sz="105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u="sng" strike="noStrike">
              <a:solidFill>
                <a:schemeClr val="dk1"/>
              </a:solidFill>
              <a:effectLst/>
              <a:latin typeface="+mn-lt"/>
              <a:ea typeface="+mn-ea"/>
              <a:cs typeface="+mn-cs"/>
            </a:rPr>
            <a:t>For Developer Consultant History</a:t>
          </a:r>
        </a:p>
        <a:p>
          <a:r>
            <a:rPr lang="en-US" sz="1050" b="0" i="0" u="none" strike="noStrike">
              <a:solidFill>
                <a:schemeClr val="dk1"/>
              </a:solidFill>
              <a:effectLst/>
              <a:latin typeface="+mn-lt"/>
              <a:ea typeface="+mn-ea"/>
              <a:cs typeface="+mn-cs"/>
            </a:rPr>
            <a:t>• Indicate for each project what type it was by entering SF (Single-Family) or MF (Multifamily) and R (Rehab) or NC (New Construction) in the</a:t>
          </a:r>
          <a:r>
            <a:rPr lang="en-US" sz="1050" b="0" i="0" u="none" strike="noStrike" baseline="0">
              <a:solidFill>
                <a:schemeClr val="dk1"/>
              </a:solidFill>
              <a:effectLst/>
              <a:latin typeface="+mn-lt"/>
              <a:ea typeface="+mn-ea"/>
              <a:cs typeface="+mn-cs"/>
            </a:rPr>
            <a:t> </a:t>
          </a:r>
          <a:r>
            <a:rPr lang="en-US" sz="1050" b="0" i="0" u="none" strike="noStrike">
              <a:solidFill>
                <a:schemeClr val="dk1"/>
              </a:solidFill>
              <a:effectLst/>
              <a:latin typeface="+mn-lt"/>
              <a:ea typeface="+mn-ea"/>
              <a:cs typeface="+mn-cs"/>
            </a:rPr>
            <a:t>project name. </a:t>
          </a: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List </a:t>
          </a:r>
          <a:r>
            <a:rPr lang="en-US" sz="1050" b="1" i="0">
              <a:solidFill>
                <a:schemeClr val="dk1"/>
              </a:solidFill>
              <a:effectLst/>
              <a:latin typeface="+mn-lt"/>
              <a:ea typeface="+mn-ea"/>
              <a:cs typeface="+mn-cs"/>
            </a:rPr>
            <a:t>ONLY</a:t>
          </a:r>
          <a:r>
            <a:rPr lang="en-US" sz="1050" b="0" i="0">
              <a:solidFill>
                <a:schemeClr val="dk1"/>
              </a:solidFill>
              <a:effectLst/>
              <a:latin typeface="+mn-lt"/>
              <a:ea typeface="+mn-ea"/>
              <a:cs typeface="+mn-cs"/>
            </a:rPr>
            <a:t> projects completed in the last 5 years.</a:t>
          </a:r>
          <a:endParaRPr lang="en-US" sz="1050">
            <a:effectLst/>
          </a:endParaRPr>
        </a:p>
        <a:p>
          <a:pPr eaLnBrk="1" fontAlgn="auto" latinLnBrk="0" hangingPunct="1"/>
          <a:r>
            <a:rPr lang="en-US" sz="1050" b="0" i="0">
              <a:solidFill>
                <a:schemeClr val="dk1"/>
              </a:solidFill>
              <a:effectLst/>
              <a:latin typeface="+mn-lt"/>
              <a:ea typeface="+mn-ea"/>
              <a:cs typeface="+mn-cs"/>
            </a:rPr>
            <a:t>• </a:t>
          </a:r>
          <a:r>
            <a:rPr lang="en-US" sz="1050" b="1" i="0">
              <a:solidFill>
                <a:schemeClr val="dk1"/>
              </a:solidFill>
              <a:effectLst/>
              <a:latin typeface="+mn-lt"/>
              <a:ea typeface="+mn-ea"/>
              <a:cs typeface="+mn-cs"/>
            </a:rPr>
            <a:t>If</a:t>
          </a:r>
          <a:r>
            <a:rPr lang="en-US" sz="1050" b="1" i="0" baseline="0">
              <a:solidFill>
                <a:schemeClr val="dk1"/>
              </a:solidFill>
              <a:effectLst/>
              <a:latin typeface="+mn-lt"/>
              <a:ea typeface="+mn-ea"/>
              <a:cs typeface="+mn-cs"/>
            </a:rPr>
            <a:t> the Development Consultant is submitting more than one project this round</a:t>
          </a:r>
          <a:r>
            <a:rPr lang="en-US" sz="1050" b="0" i="0" baseline="0">
              <a:solidFill>
                <a:schemeClr val="dk1"/>
              </a:solidFill>
              <a:effectLst/>
              <a:latin typeface="+mn-lt"/>
              <a:ea typeface="+mn-ea"/>
              <a:cs typeface="+mn-cs"/>
            </a:rPr>
            <a:t>, you need only fill this Form out once. For each additional application, you need only refer </a:t>
          </a:r>
          <a:br>
            <a:rPr lang="en-US" sz="1050" b="0" i="0" baseline="0">
              <a:solidFill>
                <a:schemeClr val="dk1"/>
              </a:solidFill>
              <a:effectLst/>
              <a:latin typeface="+mn-lt"/>
              <a:ea typeface="+mn-ea"/>
              <a:cs typeface="+mn-cs"/>
            </a:rPr>
          </a:br>
          <a:r>
            <a:rPr lang="en-US" sz="1050" b="0" i="0" baseline="0">
              <a:solidFill>
                <a:schemeClr val="dk1"/>
              </a:solidFill>
              <a:effectLst/>
              <a:latin typeface="+mn-lt"/>
              <a:ea typeface="+mn-ea"/>
              <a:cs typeface="+mn-cs"/>
            </a:rPr>
            <a:t>   to the application where the information is provided (e.g. "See Project Name").</a:t>
          </a:r>
          <a:endParaRPr lang="en-US" sz="1050">
            <a:effectLst/>
          </a:endParaRPr>
        </a:p>
        <a:p>
          <a:endParaRPr lang="en-US" sz="1050" b="0" i="0" u="none" strike="noStrike">
            <a:solidFill>
              <a:schemeClr val="dk1"/>
            </a:solidFill>
            <a:effectLst/>
            <a:latin typeface="+mn-lt"/>
            <a:ea typeface="+mn-ea"/>
            <a:cs typeface="+mn-cs"/>
          </a:endParaRPr>
        </a:p>
        <a:p>
          <a:r>
            <a:rPr lang="en-US" sz="1050" b="0" i="0" u="sng" strike="noStrike">
              <a:solidFill>
                <a:schemeClr val="dk1"/>
              </a:solidFill>
              <a:effectLst/>
              <a:latin typeface="+mn-lt"/>
              <a:ea typeface="+mn-ea"/>
              <a:cs typeface="+mn-cs"/>
            </a:rPr>
            <a:t>For Developer</a:t>
          </a:r>
          <a:r>
            <a:rPr lang="en-US" sz="1050" b="0" i="0" u="sng" strike="noStrike" baseline="0">
              <a:solidFill>
                <a:schemeClr val="dk1"/>
              </a:solidFill>
              <a:effectLst/>
              <a:latin typeface="+mn-lt"/>
              <a:ea typeface="+mn-ea"/>
              <a:cs typeface="+mn-cs"/>
            </a:rPr>
            <a:t> Consultant Pipeline</a:t>
          </a:r>
          <a:endParaRPr lang="en-US" sz="1050" b="0" i="0" u="sng" strike="noStrike">
            <a:solidFill>
              <a:schemeClr val="dk1"/>
            </a:solidFill>
            <a:effectLst/>
            <a:latin typeface="+mn-lt"/>
            <a:ea typeface="+mn-ea"/>
            <a:cs typeface="+mn-cs"/>
          </a:endParaRPr>
        </a:p>
        <a:p>
          <a:r>
            <a:rPr lang="en-US" sz="1050" b="0" i="0">
              <a:solidFill>
                <a:schemeClr val="dk1"/>
              </a:solidFill>
              <a:effectLst/>
              <a:latin typeface="+mn-lt"/>
              <a:ea typeface="+mn-ea"/>
              <a:cs typeface="+mn-cs"/>
            </a:rPr>
            <a:t>• Include projects for which you plan to seek funding in the next 12 months or have received at least one funding commitment.</a:t>
          </a:r>
          <a:endParaRPr lang="en-US" sz="1050">
            <a:effectLst/>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xdr:colOff>
      <xdr:row>0</xdr:row>
      <xdr:rowOff>95250</xdr:rowOff>
    </xdr:from>
    <xdr:to>
      <xdr:col>10</xdr:col>
      <xdr:colOff>28576</xdr:colOff>
      <xdr:row>5</xdr:row>
      <xdr:rowOff>25400</xdr:rowOff>
    </xdr:to>
    <xdr:sp macro="" textlink="">
      <xdr:nvSpPr>
        <xdr:cNvPr id="2" name="TextBox 1">
          <a:extLst>
            <a:ext uri="{FF2B5EF4-FFF2-40B4-BE49-F238E27FC236}">
              <a16:creationId xmlns:a16="http://schemas.microsoft.com/office/drawing/2014/main" id="{00000000-0008-0000-1E00-000002000000}"/>
            </a:ext>
          </a:extLst>
        </xdr:cNvPr>
        <xdr:cNvSpPr txBox="1"/>
      </xdr:nvSpPr>
      <xdr:spPr>
        <a:xfrm>
          <a:off x="120651" y="95250"/>
          <a:ext cx="8143875" cy="9144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9E: Project Property Management</a:t>
          </a:r>
          <a:r>
            <a:rPr lang="en-US" sz="1400" b="1" i="0" u="none" strike="noStrike" baseline="0">
              <a:solidFill>
                <a:schemeClr val="dk1"/>
              </a:solidFill>
              <a:effectLst/>
              <a:latin typeface="+mn-lt"/>
              <a:ea typeface="+mn-ea"/>
              <a:cs typeface="+mn-cs"/>
            </a:rPr>
            <a:t> Firm Experience</a:t>
          </a:r>
          <a:endParaRPr lang="en-US" sz="140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u="none" strike="noStrike">
              <a:solidFill>
                <a:schemeClr val="dk1"/>
              </a:solidFill>
              <a:effectLst/>
              <a:latin typeface="+mn-lt"/>
              <a:ea typeface="+mn-ea"/>
              <a:cs typeface="+mn-cs"/>
            </a:rPr>
            <a:t>• Please list up to 10 similar publicly funded projects that your organization, or your selected</a:t>
          </a:r>
          <a:r>
            <a:rPr lang="en-US" sz="1050" b="0" i="0" u="none" strike="noStrike" baseline="0">
              <a:solidFill>
                <a:schemeClr val="dk1"/>
              </a:solidFill>
              <a:effectLst/>
              <a:latin typeface="+mn-lt"/>
              <a:ea typeface="+mn-ea"/>
              <a:cs typeface="+mn-cs"/>
            </a:rPr>
            <a:t> Property Management firm, </a:t>
          </a:r>
          <a:r>
            <a:rPr lang="en-US" sz="1050" b="0" i="0" u="none" strike="noStrike">
              <a:solidFill>
                <a:schemeClr val="dk1"/>
              </a:solidFill>
              <a:effectLst/>
              <a:latin typeface="+mn-lt"/>
              <a:ea typeface="+mn-ea"/>
              <a:cs typeface="+mn-cs"/>
            </a:rPr>
            <a:t>has </a:t>
          </a:r>
        </a:p>
        <a:p>
          <a:r>
            <a:rPr lang="en-US" sz="1050" b="0" i="0" u="none" strike="noStrike">
              <a:solidFill>
                <a:schemeClr val="dk1"/>
              </a:solidFill>
              <a:effectLst/>
              <a:latin typeface="+mn-lt"/>
              <a:ea typeface="+mn-ea"/>
              <a:cs typeface="+mn-cs"/>
            </a:rPr>
            <a:t>   managed or currently manages.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66676</xdr:colOff>
      <xdr:row>23</xdr:row>
      <xdr:rowOff>1</xdr:rowOff>
    </xdr:from>
    <xdr:to>
      <xdr:col>21</xdr:col>
      <xdr:colOff>3175</xdr:colOff>
      <xdr:row>39</xdr:row>
      <xdr:rowOff>28576</xdr:rowOff>
    </xdr:to>
    <xdr:sp macro="" textlink="">
      <xdr:nvSpPr>
        <xdr:cNvPr id="3" name="TextBox 2">
          <a:extLst>
            <a:ext uri="{FF2B5EF4-FFF2-40B4-BE49-F238E27FC236}">
              <a16:creationId xmlns:a16="http://schemas.microsoft.com/office/drawing/2014/main" id="{00000000-0008-0000-0400-000002000000}"/>
            </a:ext>
          </a:extLst>
        </xdr:cNvPr>
        <xdr:cNvSpPr txBox="1"/>
      </xdr:nvSpPr>
      <xdr:spPr>
        <a:xfrm>
          <a:off x="8582026" y="5191126"/>
          <a:ext cx="2232024" cy="35623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t>Definitions</a:t>
          </a:r>
        </a:p>
        <a:p>
          <a:endParaRPr lang="en-US" sz="1050">
            <a:effectLst/>
          </a:endParaRPr>
        </a:p>
        <a:p>
          <a:r>
            <a:rPr lang="en-US" sz="1100" b="1" u="sng">
              <a:solidFill>
                <a:schemeClr val="dk1"/>
              </a:solidFill>
              <a:effectLst/>
              <a:latin typeface="+mn-lt"/>
              <a:ea typeface="+mn-ea"/>
              <a:cs typeface="+mn-cs"/>
            </a:rPr>
            <a:t>Bed</a:t>
          </a:r>
          <a:r>
            <a:rPr lang="en-US" sz="1100">
              <a:solidFill>
                <a:schemeClr val="dk1"/>
              </a:solidFill>
              <a:effectLst/>
              <a:latin typeface="+mn-lt"/>
              <a:ea typeface="+mn-ea"/>
              <a:cs typeface="+mn-cs"/>
            </a:rPr>
            <a:t>: A sleeping space provided to a single individual. All food preparation</a:t>
          </a:r>
          <a:r>
            <a:rPr lang="en-US" sz="1100" baseline="0">
              <a:solidFill>
                <a:schemeClr val="dk1"/>
              </a:solidFill>
              <a:effectLst/>
              <a:latin typeface="+mn-lt"/>
              <a:ea typeface="+mn-ea"/>
              <a:cs typeface="+mn-cs"/>
            </a:rPr>
            <a:t> and sanitary facilities are shared. </a:t>
          </a:r>
          <a:r>
            <a:rPr lang="en-US" sz="1100">
              <a:solidFill>
                <a:schemeClr val="dk1"/>
              </a:solidFill>
              <a:effectLst/>
              <a:latin typeface="+mn-lt"/>
              <a:ea typeface="+mn-ea"/>
              <a:cs typeface="+mn-cs"/>
            </a:rPr>
            <a:t> </a:t>
          </a:r>
        </a:p>
        <a:p>
          <a:endParaRPr lang="en-US" sz="1100" baseline="0">
            <a:solidFill>
              <a:schemeClr val="dk1"/>
            </a:solidFill>
            <a:effectLst/>
            <a:latin typeface="+mn-lt"/>
            <a:ea typeface="+mn-ea"/>
            <a:cs typeface="+mn-cs"/>
          </a:endParaRPr>
        </a:p>
        <a:p>
          <a:r>
            <a:rPr lang="en-US" sz="1100" b="1" u="sng" baseline="0">
              <a:solidFill>
                <a:schemeClr val="dk1"/>
              </a:solidFill>
              <a:effectLst/>
              <a:latin typeface="+mn-lt"/>
              <a:ea typeface="+mn-ea"/>
              <a:cs typeface="+mn-cs"/>
            </a:rPr>
            <a:t>SRO</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 single-room unit which includes permanent provisions for living, eating and either sanitation or kitchen facilities </a:t>
          </a:r>
          <a:r>
            <a:rPr lang="en-US" sz="1100" b="1" i="1">
              <a:solidFill>
                <a:schemeClr val="dk1"/>
              </a:solidFill>
              <a:effectLst/>
              <a:latin typeface="+mn-lt"/>
              <a:ea typeface="+mn-ea"/>
              <a:cs typeface="+mn-cs"/>
            </a:rPr>
            <a:t>but not both</a:t>
          </a:r>
          <a:r>
            <a:rPr lang="en-US" sz="1100">
              <a:solidFill>
                <a:schemeClr val="dk1"/>
              </a:solidFill>
              <a:effectLst/>
              <a:latin typeface="+mn-lt"/>
              <a:ea typeface="+mn-ea"/>
              <a:cs typeface="+mn-cs"/>
            </a:rPr>
            <a:t>.</a:t>
          </a:r>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r>
            <a:rPr lang="en-US" sz="1100" b="1" u="sng" baseline="0">
              <a:solidFill>
                <a:schemeClr val="dk1"/>
              </a:solidFill>
              <a:effectLst/>
              <a:latin typeface="+mn-lt"/>
              <a:ea typeface="+mn-ea"/>
              <a:cs typeface="+mn-cs"/>
            </a:rPr>
            <a:t>Unit, Studio</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 single-room unit which includes </a:t>
          </a:r>
          <a:r>
            <a:rPr lang="en-US" sz="1100" baseline="0">
              <a:solidFill>
                <a:schemeClr val="dk1"/>
              </a:solidFill>
              <a:effectLst/>
              <a:latin typeface="+mn-lt"/>
              <a:ea typeface="+mn-ea"/>
              <a:cs typeface="+mn-cs"/>
            </a:rPr>
            <a:t>permanent food preparation </a:t>
          </a:r>
          <a:r>
            <a:rPr lang="en-US" sz="1100" i="1" baseline="0">
              <a:solidFill>
                <a:schemeClr val="dk1"/>
              </a:solidFill>
              <a:effectLst/>
              <a:latin typeface="+mn-lt"/>
              <a:ea typeface="+mn-ea"/>
              <a:cs typeface="+mn-cs"/>
            </a:rPr>
            <a:t>and</a:t>
          </a:r>
          <a:r>
            <a:rPr lang="en-US" sz="1100" baseline="0">
              <a:solidFill>
                <a:schemeClr val="dk1"/>
              </a:solidFill>
              <a:effectLst/>
              <a:latin typeface="+mn-lt"/>
              <a:ea typeface="+mn-ea"/>
              <a:cs typeface="+mn-cs"/>
            </a:rPr>
            <a:t> sanitation facilities.</a:t>
          </a:r>
        </a:p>
        <a:p>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Unit, 1BR -5+BR</a:t>
          </a:r>
          <a:r>
            <a:rPr lang="en-US" sz="1100">
              <a:solidFill>
                <a:schemeClr val="dk1"/>
              </a:solidFill>
              <a:effectLst/>
              <a:latin typeface="+mn-lt"/>
              <a:ea typeface="+mn-ea"/>
              <a:cs typeface="+mn-cs"/>
            </a:rPr>
            <a:t>: Residential living quarters that are separate</a:t>
          </a:r>
          <a:r>
            <a:rPr lang="en-US" sz="1100" baseline="0">
              <a:solidFill>
                <a:schemeClr val="dk1"/>
              </a:solidFill>
              <a:effectLst/>
              <a:latin typeface="+mn-lt"/>
              <a:ea typeface="+mn-ea"/>
              <a:cs typeface="+mn-cs"/>
            </a:rPr>
            <a:t> and distinct from each other and which contain complete and separate kitchen and restroom facilities in each unit.  </a:t>
          </a:r>
          <a:endParaRPr lang="en-US" sz="1100">
            <a:effectLst/>
          </a:endParaRP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47625</xdr:rowOff>
    </xdr:from>
    <xdr:to>
      <xdr:col>16</xdr:col>
      <xdr:colOff>0</xdr:colOff>
      <xdr:row>10</xdr:row>
      <xdr:rowOff>57150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95250" y="47625"/>
          <a:ext cx="8134350" cy="19145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2B: Square Footage Details</a:t>
          </a:r>
        </a:p>
        <a:p>
          <a:pPr marL="0" marR="0" indent="0" defTabSz="914400" eaLnBrk="1" fontAlgn="auto" latinLnBrk="0" hangingPunct="1">
            <a:lnSpc>
              <a:spcPct val="100000"/>
            </a:lnSpc>
            <a:spcBef>
              <a:spcPts val="0"/>
            </a:spcBef>
            <a:spcAft>
              <a:spcPts val="0"/>
            </a:spcAft>
            <a:buClrTx/>
            <a:buSzTx/>
            <a:buFontTx/>
            <a:buNone/>
            <a:tabLst/>
            <a:defRPr/>
          </a:pPr>
          <a:endParaRPr lang="en-US"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Residential gross square footage</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is to be measured from the outside face of the exterior wall of the structure and/or the centerline of party walls between Residential and Non-Residential spaces. Everything within the building envelope should be included in the calculation, including unheated mechanical space, common area, circulation area and structured parking. </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Anything outside of the building envelope such as balconies, roof top decks, carports, and surface parking is to be excluded. Commercial spaces to be owned under a separate legal entity and whose costs are not reflected in the Residential Project Budget may not be included in the Residential Gross Square Footage. Space that is shared between a Residential Project Condominium and other condominiums in a building may be included on a pro rata basis and measured to the centerline of the party walls.</a:t>
          </a:r>
          <a:endParaRPr lang="en-US" sz="1100">
            <a:effectLst/>
          </a:endParaRPr>
        </a:p>
        <a:p>
          <a:endParaRPr lang="en-US" sz="1400" b="1" i="0" u="none" strike="noStrike">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85726</xdr:rowOff>
    </xdr:from>
    <xdr:to>
      <xdr:col>7</xdr:col>
      <xdr:colOff>104775</xdr:colOff>
      <xdr:row>12</xdr:row>
      <xdr:rowOff>161925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95250" y="85726"/>
          <a:ext cx="6515100" cy="23621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3:</a:t>
          </a:r>
          <a:r>
            <a:rPr lang="en-US" sz="1400" b="1" i="0" u="none" strike="noStrike" baseline="0">
              <a:solidFill>
                <a:schemeClr val="dk1"/>
              </a:solidFill>
              <a:effectLst/>
              <a:latin typeface="+mn-lt"/>
              <a:ea typeface="+mn-ea"/>
              <a:cs typeface="+mn-cs"/>
            </a:rPr>
            <a:t> Populations to be Served</a:t>
          </a:r>
        </a:p>
        <a:p>
          <a:pPr marL="0" marR="0" indent="0" defTabSz="914400" eaLnBrk="1" fontAlgn="auto" latinLnBrk="0" hangingPunct="1">
            <a:lnSpc>
              <a:spcPct val="100000"/>
            </a:lnSpc>
            <a:spcBef>
              <a:spcPts val="0"/>
            </a:spcBef>
            <a:spcAft>
              <a:spcPts val="0"/>
            </a:spcAft>
            <a:buClrTx/>
            <a:buSzTx/>
            <a:buFontTx/>
            <a:buNone/>
            <a:tabLst/>
            <a:defRPr/>
          </a:pPr>
          <a:endParaRPr lang="en-US"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u="none">
              <a:solidFill>
                <a:schemeClr val="dk1"/>
              </a:solidFill>
              <a:effectLst/>
              <a:latin typeface="+mn-lt"/>
              <a:ea typeface="+mn-ea"/>
              <a:cs typeface="+mn-cs"/>
            </a:rPr>
            <a:t>Please select the </a:t>
          </a:r>
          <a:r>
            <a:rPr lang="en-US" sz="1100" b="1" u="sng">
              <a:solidFill>
                <a:schemeClr val="dk1"/>
              </a:solidFill>
              <a:effectLst/>
              <a:latin typeface="+mn-lt"/>
              <a:ea typeface="+mn-ea"/>
              <a:cs typeface="+mn-cs"/>
            </a:rPr>
            <a:t>primary target population</a:t>
          </a:r>
          <a:r>
            <a:rPr lang="en-US" sz="1100" b="0" u="none">
              <a:solidFill>
                <a:schemeClr val="dk1"/>
              </a:solidFill>
              <a:effectLst/>
              <a:latin typeface="+mn-lt"/>
              <a:ea typeface="+mn-ea"/>
              <a:cs typeface="+mn-cs"/>
            </a:rPr>
            <a:t> for</a:t>
          </a:r>
          <a:r>
            <a:rPr lang="en-US" sz="1100" b="0" u="none" baseline="0">
              <a:solidFill>
                <a:schemeClr val="dk1"/>
              </a:solidFill>
              <a:effectLst/>
              <a:latin typeface="+mn-lt"/>
              <a:ea typeface="+mn-ea"/>
              <a:cs typeface="+mn-cs"/>
            </a:rPr>
            <a:t> each unit or group of units</a:t>
          </a:r>
          <a:r>
            <a:rPr lang="en-US" sz="1100" b="0" u="none">
              <a:solidFill>
                <a:schemeClr val="dk1"/>
              </a:solidFill>
              <a:effectLst/>
              <a:latin typeface="+mn-lt"/>
              <a:ea typeface="+mn-ea"/>
              <a:cs typeface="+mn-cs"/>
            </a:rPr>
            <a:t>. The total</a:t>
          </a:r>
          <a:r>
            <a:rPr lang="en-US" sz="1100" b="0" u="none" baseline="0">
              <a:solidFill>
                <a:schemeClr val="dk1"/>
              </a:solidFill>
              <a:effectLst/>
              <a:latin typeface="+mn-lt"/>
              <a:ea typeface="+mn-ea"/>
              <a:cs typeface="+mn-cs"/>
            </a:rPr>
            <a:t> number of Units /Beds reported should match the Total Low Income reported on Form 2A.</a:t>
          </a:r>
        </a:p>
        <a:p>
          <a:pPr marL="0" marR="0" indent="0" defTabSz="914400" eaLnBrk="1" fontAlgn="auto" latinLnBrk="0" hangingPunct="1">
            <a:lnSpc>
              <a:spcPct val="100000"/>
            </a:lnSpc>
            <a:spcBef>
              <a:spcPts val="0"/>
            </a:spcBef>
            <a:spcAft>
              <a:spcPts val="0"/>
            </a:spcAft>
            <a:buClrTx/>
            <a:buSzTx/>
            <a:buFontTx/>
            <a:buNone/>
            <a:tabLst/>
            <a:defRPr/>
          </a:pPr>
          <a:endParaRPr lang="en-US" sz="1100" b="0" u="non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u="none">
              <a:solidFill>
                <a:schemeClr val="dk1"/>
              </a:solidFill>
              <a:effectLst/>
              <a:latin typeface="+mn-lt"/>
              <a:ea typeface="+mn-ea"/>
              <a:cs typeface="+mn-cs"/>
            </a:rPr>
            <a:t>If a unit has the</a:t>
          </a:r>
          <a:r>
            <a:rPr lang="en-US" sz="1100" b="0" u="none" baseline="0">
              <a:solidFill>
                <a:schemeClr val="dk1"/>
              </a:solidFill>
              <a:effectLst/>
              <a:latin typeface="+mn-lt"/>
              <a:ea typeface="+mn-ea"/>
              <a:cs typeface="+mn-cs"/>
            </a:rPr>
            <a:t> potential to be targeted to more than one Population Type (e.g., for units targeted to clients who are Developmentally and/or Physically Disabled), please select "Multiple Targets" and describe in the Notes field provided.</a:t>
          </a:r>
        </a:p>
        <a:p>
          <a:pPr marL="0" marR="0" indent="0" defTabSz="914400" eaLnBrk="1" fontAlgn="auto" latinLnBrk="0" hangingPunct="1">
            <a:lnSpc>
              <a:spcPct val="100000"/>
            </a:lnSpc>
            <a:spcBef>
              <a:spcPts val="0"/>
            </a:spcBef>
            <a:spcAft>
              <a:spcPts val="0"/>
            </a:spcAft>
            <a:buClrTx/>
            <a:buSzTx/>
            <a:buFontTx/>
            <a:buNone/>
            <a:tabLst/>
            <a:defRPr/>
          </a:pPr>
          <a:endParaRPr lang="en-US" sz="1100" b="0" u="none"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u="none" baseline="0">
              <a:solidFill>
                <a:schemeClr val="dk1"/>
              </a:solidFill>
              <a:effectLst/>
              <a:latin typeface="+mn-lt"/>
              <a:ea typeface="+mn-ea"/>
              <a:cs typeface="+mn-cs"/>
            </a:rPr>
            <a:t>For most projects, "unit" should be selected from the dropdown in column F. Select "beds" </a:t>
          </a:r>
          <a:r>
            <a:rPr lang="en-US" sz="1100" b="1" i="1" u="none" baseline="0">
              <a:solidFill>
                <a:schemeClr val="dk1"/>
              </a:solidFill>
              <a:effectLst/>
              <a:latin typeface="+mn-lt"/>
              <a:ea typeface="+mn-ea"/>
              <a:cs typeface="+mn-cs"/>
            </a:rPr>
            <a:t>only if</a:t>
          </a:r>
          <a:r>
            <a:rPr lang="en-US" sz="1100" b="1" i="0" u="none" baseline="0">
              <a:solidFill>
                <a:schemeClr val="dk1"/>
              </a:solidFill>
              <a:effectLst/>
              <a:latin typeface="+mn-lt"/>
              <a:ea typeface="+mn-ea"/>
              <a:cs typeface="+mn-cs"/>
            </a:rPr>
            <a:t> </a:t>
          </a:r>
          <a:r>
            <a:rPr lang="en-US" sz="1100" b="0" i="0" u="none" baseline="0">
              <a:solidFill>
                <a:schemeClr val="dk1"/>
              </a:solidFill>
              <a:effectLst/>
              <a:latin typeface="+mn-lt"/>
              <a:ea typeface="+mn-ea"/>
              <a:cs typeface="+mn-cs"/>
            </a:rPr>
            <a:t>the project is a group home or other type of living arrangement where a household does not have a separate unit (viz., emergency shelters and Seasonal Farmworker projects with "bunkhouse" or "barracks"-style sleeping arrangements).</a:t>
          </a:r>
          <a:endParaRPr lang="en-US" sz="1100" b="0" u="none" baseline="0">
            <a:solidFill>
              <a:schemeClr val="dk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85726</xdr:rowOff>
    </xdr:from>
    <xdr:to>
      <xdr:col>6</xdr:col>
      <xdr:colOff>85725</xdr:colOff>
      <xdr:row>9</xdr:row>
      <xdr:rowOff>123825</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04775" y="85726"/>
          <a:ext cx="8963025" cy="17525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5:</a:t>
          </a:r>
          <a:r>
            <a:rPr lang="en-US" sz="1400" b="1" i="0" u="none" strike="noStrike" baseline="0">
              <a:solidFill>
                <a:schemeClr val="dk1"/>
              </a:solidFill>
              <a:effectLst/>
              <a:latin typeface="+mn-lt"/>
              <a:ea typeface="+mn-ea"/>
              <a:cs typeface="+mn-cs"/>
            </a:rPr>
            <a:t> Project Schedule</a:t>
          </a:r>
          <a:endParaRPr lang="en-US" sz="14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a:t>Provide "Date Completed" and "Status" information for the following project tasks at a minimum. </a:t>
          </a:r>
        </a:p>
        <a:p>
          <a:r>
            <a:rPr lang="en-US" sz="1100" b="0" i="0">
              <a:solidFill>
                <a:schemeClr val="dk1"/>
              </a:solidFill>
              <a:effectLst/>
              <a:latin typeface="+mn-lt"/>
              <a:ea typeface="+mn-ea"/>
              <a:cs typeface="+mn-cs"/>
            </a:rPr>
            <a:t>● Do not delet</a:t>
          </a:r>
          <a:r>
            <a:rPr lang="en-US" sz="1100" b="0" i="0" baseline="0">
              <a:solidFill>
                <a:schemeClr val="dk1"/>
              </a:solidFill>
              <a:effectLst/>
              <a:latin typeface="+mn-lt"/>
              <a:ea typeface="+mn-ea"/>
              <a:cs typeface="+mn-cs"/>
            </a:rPr>
            <a:t>e Tasks from this list.</a:t>
          </a:r>
          <a:endParaRPr lang="en-US" sz="1100" b="0" i="0">
            <a:solidFill>
              <a:schemeClr val="dk1"/>
            </a:solidFill>
            <a:effectLst/>
            <a:latin typeface="+mn-lt"/>
            <a:ea typeface="+mn-ea"/>
            <a:cs typeface="+mn-cs"/>
          </a:endParaRPr>
        </a:p>
        <a:p>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a:t>
          </a:r>
          <a:r>
            <a:rPr lang="en-US" sz="1100" b="0"/>
            <a:t>If a task does not apply to your project, enter N/A. To add additional tasks, insert additional lines as needed.  </a:t>
          </a:r>
        </a:p>
        <a:p>
          <a:r>
            <a:rPr lang="en-US" sz="1100" b="0" i="0">
              <a:solidFill>
                <a:schemeClr val="dk1"/>
              </a:solidFill>
              <a:effectLst/>
              <a:latin typeface="+mn-lt"/>
              <a:ea typeface="+mn-ea"/>
              <a:cs typeface="+mn-cs"/>
            </a:rPr>
            <a:t>● </a:t>
          </a:r>
          <a:r>
            <a:rPr lang="en-US" sz="1100" b="0"/>
            <a:t>For each new task you enter in this form, also enter the appropriate category in the "Category" column.</a:t>
          </a:r>
        </a:p>
        <a:p>
          <a:pPr marL="0" marR="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a:t>
          </a:r>
          <a:r>
            <a:rPr lang="en-US" sz="1100" b="0">
              <a:solidFill>
                <a:schemeClr val="dk1"/>
              </a:solidFill>
              <a:effectLst/>
              <a:latin typeface="+mn-lt"/>
              <a:ea typeface="+mn-ea"/>
              <a:cs typeface="+mn-cs"/>
            </a:rPr>
            <a:t>For additional</a:t>
          </a:r>
          <a:r>
            <a:rPr lang="en-US" sz="1100" b="0" baseline="0">
              <a:solidFill>
                <a:schemeClr val="dk1"/>
              </a:solidFill>
              <a:effectLst/>
              <a:latin typeface="+mn-lt"/>
              <a:ea typeface="+mn-ea"/>
              <a:cs typeface="+mn-cs"/>
            </a:rPr>
            <a:t> instances of existing Tasks (e.g., "Award date for funding source (specify)")</a:t>
          </a:r>
          <a:r>
            <a:rPr lang="en-US" sz="1100" b="0">
              <a:solidFill>
                <a:schemeClr val="dk1"/>
              </a:solidFill>
              <a:effectLst/>
              <a:latin typeface="+mn-lt"/>
              <a:ea typeface="+mn-ea"/>
              <a:cs typeface="+mn-cs"/>
            </a:rPr>
            <a:t>, copy-paste</a:t>
          </a:r>
          <a:r>
            <a:rPr lang="en-US" sz="1100" b="0" baseline="0">
              <a:solidFill>
                <a:schemeClr val="dk1"/>
              </a:solidFill>
              <a:effectLst/>
              <a:latin typeface="+mn-lt"/>
              <a:ea typeface="+mn-ea"/>
              <a:cs typeface="+mn-cs"/>
            </a:rPr>
            <a:t> the exact text into the new cell.</a:t>
          </a:r>
          <a:endParaRPr lang="en-US" sz="11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 </a:t>
          </a:r>
          <a:r>
            <a:rPr lang="en-US" sz="1100" b="1">
              <a:solidFill>
                <a:srgbClr val="FF0000"/>
              </a:solidFill>
              <a:effectLst/>
              <a:latin typeface="+mn-lt"/>
              <a:ea typeface="+mn-ea"/>
              <a:cs typeface="+mn-cs"/>
            </a:rPr>
            <a:t>For Tasks</a:t>
          </a:r>
          <a:r>
            <a:rPr lang="en-US" sz="1100" b="1" baseline="0">
              <a:solidFill>
                <a:srgbClr val="FF0000"/>
              </a:solidFill>
              <a:effectLst/>
              <a:latin typeface="+mn-lt"/>
              <a:ea typeface="+mn-ea"/>
              <a:cs typeface="+mn-cs"/>
            </a:rPr>
            <a:t> that require</a:t>
          </a:r>
          <a:r>
            <a:rPr lang="en-US" sz="1100" b="1">
              <a:solidFill>
                <a:srgbClr val="FF0000"/>
              </a:solidFill>
              <a:effectLst/>
              <a:latin typeface="+mn-lt"/>
              <a:ea typeface="+mn-ea"/>
              <a:cs typeface="+mn-cs"/>
            </a:rPr>
            <a:t> additional details be specified </a:t>
          </a:r>
          <a:r>
            <a:rPr lang="en-US" sz="1100" b="1">
              <a:solidFill>
                <a:schemeClr val="dk1"/>
              </a:solidFill>
              <a:effectLst/>
              <a:latin typeface="+mn-lt"/>
              <a:ea typeface="+mn-ea"/>
              <a:cs typeface="+mn-cs"/>
            </a:rPr>
            <a:t>(e.g. Funder Name, Award date for funding source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 please enter the details only in the</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   Notes/Status column. </a:t>
          </a:r>
          <a:endParaRPr lang="en-US" sz="1100" b="1">
            <a:effectLst/>
          </a:endParaRPr>
        </a:p>
        <a:p>
          <a:endParaRPr lang="en-US" sz="1100" b="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76199</xdr:colOff>
      <xdr:row>0</xdr:row>
      <xdr:rowOff>95249</xdr:rowOff>
    </xdr:from>
    <xdr:to>
      <xdr:col>21</xdr:col>
      <xdr:colOff>9525</xdr:colOff>
      <xdr:row>11</xdr:row>
      <xdr:rowOff>47624</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76199" y="95249"/>
          <a:ext cx="13058776" cy="20478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6A:</a:t>
          </a:r>
          <a:r>
            <a:rPr lang="en-US" sz="1400" b="1" i="0" u="none" strike="noStrike" baseline="0">
              <a:solidFill>
                <a:schemeClr val="dk1"/>
              </a:solidFill>
              <a:effectLst/>
              <a:latin typeface="+mn-lt"/>
              <a:ea typeface="+mn-ea"/>
              <a:cs typeface="+mn-cs"/>
            </a:rPr>
            <a:t> Development Budgets</a:t>
          </a:r>
          <a:endParaRPr lang="en-US" sz="14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Verdana" panose="020B0604030504040204" pitchFamily="34" charset="0"/>
            <a:cs typeface="Verdana" panose="020B0604030504040204" pitchFamily="34" charset="0"/>
          </a:endParaRPr>
        </a:p>
        <a:p>
          <a:r>
            <a:rPr lang="en-US" sz="1100" b="1" i="0" u="none" strike="noStrike">
              <a:solidFill>
                <a:schemeClr val="dk1"/>
              </a:solidFill>
              <a:effectLst/>
              <a:latin typeface="+mn-lt"/>
              <a:ea typeface="Verdana" panose="020B0604030504040204" pitchFamily="34" charset="0"/>
              <a:cs typeface="Verdana" panose="020B0604030504040204" pitchFamily="34" charset="0"/>
            </a:rPr>
            <a:t>Instructions:</a:t>
          </a:r>
        </a:p>
        <a:p>
          <a:r>
            <a:rPr lang="en-US" sz="1100" b="1" i="0">
              <a:solidFill>
                <a:schemeClr val="dk1"/>
              </a:solidFill>
              <a:effectLst/>
              <a:latin typeface="+mn-lt"/>
              <a:ea typeface="Verdana" panose="020B0604030504040204" pitchFamily="34" charset="0"/>
              <a:cs typeface="Verdana" panose="020B0604030504040204" pitchFamily="34" charset="0"/>
            </a:rPr>
            <a:t>•</a:t>
          </a:r>
          <a:r>
            <a:rPr lang="en-US" sz="1100" b="0" i="0">
              <a:solidFill>
                <a:schemeClr val="dk1"/>
              </a:solidFill>
              <a:effectLst/>
              <a:latin typeface="+mn-lt"/>
              <a:ea typeface="Verdana" panose="020B0604030504040204" pitchFamily="34" charset="0"/>
              <a:cs typeface="Verdana" panose="020B0604030504040204" pitchFamily="34" charset="0"/>
            </a:rPr>
            <a:t> </a:t>
          </a:r>
          <a:r>
            <a:rPr lang="en-US" sz="1100" b="0" i="0" baseline="0">
              <a:solidFill>
                <a:schemeClr val="dk1"/>
              </a:solidFill>
              <a:effectLst/>
              <a:latin typeface="+mn-lt"/>
              <a:ea typeface="Verdana" panose="020B0604030504040204" pitchFamily="34" charset="0"/>
              <a:cs typeface="Verdana" panose="020B0604030504040204" pitchFamily="34" charset="0"/>
            </a:rPr>
            <a:t>Amounts added in the Total Project Cost column must be accounted for in full by assigning them to funding Sources, as appropriate. Until this has been done, the Total Project Cost amount will be tinted red.</a:t>
          </a:r>
          <a:endParaRPr lang="en-US" sz="1100" b="1" i="0">
            <a:solidFill>
              <a:schemeClr val="dk1"/>
            </a:solidFill>
            <a:effectLst/>
            <a:latin typeface="+mn-lt"/>
            <a:ea typeface="Verdana" panose="020B0604030504040204" pitchFamily="34" charset="0"/>
            <a:cs typeface="Verdana" panose="020B0604030504040204" pitchFamily="34" charset="0"/>
          </a:endParaRPr>
        </a:p>
        <a:p>
          <a:r>
            <a:rPr lang="en-US" sz="1100" b="1" i="0">
              <a:solidFill>
                <a:schemeClr val="dk1"/>
              </a:solidFill>
              <a:effectLst/>
              <a:latin typeface="+mn-lt"/>
              <a:ea typeface="Verdana" panose="020B0604030504040204" pitchFamily="34" charset="0"/>
              <a:cs typeface="Verdana" panose="020B0604030504040204" pitchFamily="34" charset="0"/>
            </a:rPr>
            <a:t>•</a:t>
          </a:r>
          <a:r>
            <a:rPr lang="en-US" sz="1100" b="0" i="0">
              <a:solidFill>
                <a:schemeClr val="dk1"/>
              </a:solidFill>
              <a:effectLst/>
              <a:latin typeface="+mn-lt"/>
              <a:ea typeface="Verdana" panose="020B0604030504040204" pitchFamily="34" charset="0"/>
              <a:cs typeface="Verdana" panose="020B0604030504040204" pitchFamily="34" charset="0"/>
            </a:rPr>
            <a:t> Do not add columns. The number of columns provided on this</a:t>
          </a:r>
          <a:r>
            <a:rPr lang="en-US" sz="1100" b="0" i="0" baseline="0">
              <a:solidFill>
                <a:schemeClr val="dk1"/>
              </a:solidFill>
              <a:effectLst/>
              <a:latin typeface="+mn-lt"/>
              <a:ea typeface="Verdana" panose="020B0604030504040204" pitchFamily="34" charset="0"/>
              <a:cs typeface="Verdana" panose="020B0604030504040204" pitchFamily="34" charset="0"/>
            </a:rPr>
            <a:t> Form is based on average funding sources used by projects. If your project proposes to use more than six Residential and two Non-Residential fund sources,</a:t>
          </a:r>
          <a:br>
            <a:rPr lang="en-US" sz="1100" b="0" i="0" baseline="0">
              <a:solidFill>
                <a:schemeClr val="dk1"/>
              </a:solidFill>
              <a:effectLst/>
              <a:latin typeface="+mn-lt"/>
              <a:ea typeface="Verdana" panose="020B0604030504040204" pitchFamily="34" charset="0"/>
              <a:cs typeface="Verdana" panose="020B0604030504040204" pitchFamily="34" charset="0"/>
            </a:rPr>
          </a:br>
          <a:r>
            <a:rPr lang="en-US" sz="1100" b="0" i="0" baseline="0">
              <a:solidFill>
                <a:schemeClr val="dk1"/>
              </a:solidFill>
              <a:effectLst/>
              <a:latin typeface="+mn-lt"/>
              <a:ea typeface="Verdana" panose="020B0604030504040204" pitchFamily="34" charset="0"/>
              <a:cs typeface="Verdana" panose="020B0604030504040204" pitchFamily="34" charset="0"/>
            </a:rPr>
            <a:t>   please contact HTF to request an alternate Form 6A.</a:t>
          </a:r>
          <a:endParaRPr lang="en-US" sz="1100">
            <a:effectLst/>
            <a:latin typeface="+mn-lt"/>
            <a:ea typeface="Verdana" panose="020B0604030504040204" pitchFamily="34" charset="0"/>
            <a:cs typeface="Verdana" panose="020B0604030504040204" pitchFamily="34" charset="0"/>
          </a:endParaRPr>
        </a:p>
        <a:p>
          <a:r>
            <a:rPr lang="en-US" sz="1100" b="1" i="0">
              <a:solidFill>
                <a:schemeClr val="dk1"/>
              </a:solidFill>
              <a:effectLst/>
              <a:latin typeface="+mn-lt"/>
              <a:ea typeface="Verdana" panose="020B0604030504040204" pitchFamily="34" charset="0"/>
              <a:cs typeface="Verdana" panose="020B0604030504040204" pitchFamily="34" charset="0"/>
            </a:rPr>
            <a:t>•</a:t>
          </a:r>
          <a:r>
            <a:rPr lang="en-US" sz="1100" b="0" i="0">
              <a:solidFill>
                <a:schemeClr val="dk1"/>
              </a:solidFill>
              <a:effectLst/>
              <a:latin typeface="+mn-lt"/>
              <a:ea typeface="Verdana" panose="020B0604030504040204" pitchFamily="34" charset="0"/>
              <a:cs typeface="Verdana" panose="020B0604030504040204" pitchFamily="34" charset="0"/>
            </a:rPr>
            <a:t> </a:t>
          </a:r>
          <a:r>
            <a:rPr lang="en-US" sz="1100" b="0" i="0">
              <a:solidFill>
                <a:srgbClr val="FF0000"/>
              </a:solidFill>
              <a:effectLst/>
              <a:latin typeface="+mn-lt"/>
              <a:ea typeface="Verdana" panose="020B0604030504040204" pitchFamily="34" charset="0"/>
              <a:cs typeface="Verdana" panose="020B0604030504040204" pitchFamily="34" charset="0"/>
            </a:rPr>
            <a:t>List</a:t>
          </a:r>
          <a:r>
            <a:rPr lang="en-US" sz="1100" b="0" i="0" baseline="0">
              <a:solidFill>
                <a:srgbClr val="FF0000"/>
              </a:solidFill>
              <a:effectLst/>
              <a:latin typeface="+mn-lt"/>
              <a:ea typeface="Verdana" panose="020B0604030504040204" pitchFamily="34" charset="0"/>
              <a:cs typeface="Verdana" panose="020B0604030504040204" pitchFamily="34" charset="0"/>
            </a:rPr>
            <a:t> only one source per column. </a:t>
          </a:r>
          <a:r>
            <a:rPr lang="en-US" sz="1100" b="0" i="0">
              <a:solidFill>
                <a:schemeClr val="dk1"/>
              </a:solidFill>
              <a:effectLst/>
              <a:latin typeface="+mn-lt"/>
              <a:ea typeface="Verdana" panose="020B0604030504040204" pitchFamily="34" charset="0"/>
              <a:cs typeface="Verdana" panose="020B0604030504040204" pitchFamily="34" charset="0"/>
            </a:rPr>
            <a:t>D</a:t>
          </a:r>
          <a:r>
            <a:rPr lang="en-US" sz="1100">
              <a:solidFill>
                <a:schemeClr val="dk1"/>
              </a:solidFill>
              <a:effectLst/>
              <a:latin typeface="+mn-lt"/>
              <a:ea typeface="Verdana" panose="020B0604030504040204" pitchFamily="34" charset="0"/>
              <a:cs typeface="Verdana" panose="020B0604030504040204" pitchFamily="34" charset="0"/>
            </a:rPr>
            <a:t>o not combine funding sources in a column.</a:t>
          </a:r>
        </a:p>
        <a:p>
          <a:pPr marL="0" marR="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Verdana" panose="020B0604030504040204" pitchFamily="34" charset="0"/>
              <a:cs typeface="Verdana" panose="020B0604030504040204" pitchFamily="34" charset="0"/>
            </a:rPr>
            <a:t>•</a:t>
          </a:r>
          <a:r>
            <a:rPr lang="en-US" sz="1100" b="0" i="0">
              <a:solidFill>
                <a:schemeClr val="dk1"/>
              </a:solidFill>
              <a:effectLst/>
              <a:latin typeface="+mn-lt"/>
              <a:ea typeface="Verdana" panose="020B0604030504040204" pitchFamily="34" charset="0"/>
              <a:cs typeface="Verdana" panose="020B0604030504040204" pitchFamily="34" charset="0"/>
            </a:rPr>
            <a:t> All nonresidential costs should be included in this budget, even if the nonresidential portion of any building is separated by a condominium</a:t>
          </a:r>
          <a:r>
            <a:rPr lang="en-US" sz="1100" b="0" i="0" baseline="0">
              <a:solidFill>
                <a:schemeClr val="dk1"/>
              </a:solidFill>
              <a:effectLst/>
              <a:latin typeface="+mn-lt"/>
              <a:ea typeface="Verdana" panose="020B0604030504040204" pitchFamily="34" charset="0"/>
              <a:cs typeface="Verdana" panose="020B0604030504040204" pitchFamily="34" charset="0"/>
            </a:rPr>
            <a:t> </a:t>
          </a:r>
          <a:r>
            <a:rPr lang="en-US" sz="1100" b="0" i="0">
              <a:solidFill>
                <a:schemeClr val="dk1"/>
              </a:solidFill>
              <a:effectLst/>
              <a:latin typeface="+mn-lt"/>
              <a:ea typeface="Verdana" panose="020B0604030504040204" pitchFamily="34" charset="0"/>
              <a:cs typeface="Verdana" panose="020B0604030504040204" pitchFamily="34" charset="0"/>
            </a:rPr>
            <a:t>structure (i.e., is "condo'd out").</a:t>
          </a:r>
        </a:p>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Verdana" panose="020B0604030504040204" pitchFamily="34" charset="0"/>
              <a:cs typeface="Verdana" panose="020B0604030504040204" pitchFamily="34" charset="0"/>
            </a:rPr>
            <a:t>• </a:t>
          </a:r>
          <a:r>
            <a:rPr lang="en-US" sz="1100" b="1" i="1" baseline="0">
              <a:solidFill>
                <a:schemeClr val="dk1"/>
              </a:solidFill>
              <a:effectLst/>
              <a:latin typeface="+mn-lt"/>
              <a:ea typeface="Verdana" panose="020B0604030504040204" pitchFamily="34" charset="0"/>
              <a:cs typeface="Verdana" panose="020B0604030504040204" pitchFamily="34" charset="0"/>
            </a:rPr>
            <a:t>If you utilize formulas to calculate specific costs, please hard-key the results to the nearest cent. </a:t>
          </a:r>
          <a:endParaRPr lang="en-US" sz="1100" b="1" i="1">
            <a:effectLst/>
            <a:latin typeface="+mn-lt"/>
            <a:ea typeface="Verdana" panose="020B0604030504040204" pitchFamily="34" charset="0"/>
            <a:cs typeface="Verdana" panose="020B060403050404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66675</xdr:rowOff>
    </xdr:from>
    <xdr:to>
      <xdr:col>12</xdr:col>
      <xdr:colOff>19050</xdr:colOff>
      <xdr:row>4</xdr:row>
      <xdr:rowOff>114299</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85725" y="66675"/>
          <a:ext cx="7848600" cy="8096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6B:</a:t>
          </a:r>
          <a:r>
            <a:rPr lang="en-US" sz="1400" b="1" baseline="0">
              <a:solidFill>
                <a:schemeClr val="dk1"/>
              </a:solidFill>
              <a:effectLst/>
              <a:latin typeface="+mn-lt"/>
              <a:ea typeface="+mn-ea"/>
              <a:cs typeface="+mn-cs"/>
            </a:rPr>
            <a:t> Development Budget Details</a:t>
          </a:r>
          <a:endParaRPr lang="en-US" sz="1400" b="1">
            <a:effectLst/>
          </a:endParaRP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For each cost item, explain the basis for the cost, when the estimate was made and identify who made the estimates.</a:t>
          </a:r>
          <a:endParaRPr lang="en-US" sz="1100" b="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95251</xdr:colOff>
      <xdr:row>0</xdr:row>
      <xdr:rowOff>76200</xdr:rowOff>
    </xdr:from>
    <xdr:to>
      <xdr:col>11</xdr:col>
      <xdr:colOff>104775</xdr:colOff>
      <xdr:row>8</xdr:row>
      <xdr:rowOff>57150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95251" y="76200"/>
          <a:ext cx="5333999" cy="15049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6C: </a:t>
          </a:r>
          <a:r>
            <a:rPr lang="en-US" sz="1400" b="1" baseline="0">
              <a:solidFill>
                <a:schemeClr val="dk1"/>
              </a:solidFill>
              <a:effectLst/>
              <a:latin typeface="+mn-lt"/>
              <a:ea typeface="+mn-ea"/>
              <a:cs typeface="+mn-cs"/>
            </a:rPr>
            <a:t>LIHTC Budget (Basis Calculation)</a:t>
          </a:r>
          <a:endParaRPr lang="en-US" sz="1400" b="1">
            <a:effectLst/>
          </a:endParaRP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Fill out this Form only if your project plans to be financed with Low-Income Housing Tax Credits.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Enter eligible basis cost items. All other cells with autopopulate.</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enter any data in the blacked out cells.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Italicized items are considered Intermediary Costs or Capitalized Reserves and may not be</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included in Eligible</a:t>
          </a:r>
          <a:br>
            <a:rPr lang="en-US" sz="1100" b="0" i="0" u="none" strike="noStrike">
              <a:solidFill>
                <a:schemeClr val="dk1"/>
              </a:solidFill>
              <a:effectLst/>
              <a:latin typeface="+mn-lt"/>
              <a:ea typeface="+mn-ea"/>
              <a:cs typeface="+mn-cs"/>
            </a:rPr>
          </a:b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Basis or in the Total Project Costs for the purposes of calculating the Maximum Developer Fees.</a:t>
          </a:r>
          <a:endParaRPr lang="en-US" sz="1100" b="0"/>
        </a:p>
      </xdr:txBody>
    </xdr:sp>
    <xdr:clientData/>
  </xdr:twoCellAnchor>
</xdr:wsDr>
</file>

<file path=xl/tables/table1.xml><?xml version="1.0" encoding="utf-8"?>
<table xmlns="http://schemas.openxmlformats.org/spreadsheetml/2006/main" id="2" name="Table2" displayName="Table2" ref="C20:O33" headerRowCount="0" totalsRowShown="0" headerRowDxfId="133" dataDxfId="131" headerRowBorderDxfId="132" tableBorderDxfId="130">
  <tableColumns count="13">
    <tableColumn id="1" name="Building # " headerRowDxfId="129" dataDxfId="128"/>
    <tableColumn id="2" name="# of Floors" headerRowDxfId="127" dataDxfId="126"/>
    <tableColumn id="3" name=" Low-Income Units" headerRowDxfId="125" dataDxfId="124"/>
    <tableColumn id="4" name="Common Area/ Manager Units" headerRowDxfId="123" dataDxfId="122"/>
    <tableColumn id="5" name="Market Rate Units" headerRowDxfId="121" dataDxfId="120"/>
    <tableColumn id="6" name="Common Area for Residential Services" headerRowDxfId="119" dataDxfId="118"/>
    <tableColumn id="7" name="Other Common Area" headerRowDxfId="117" dataDxfId="116"/>
    <tableColumn id="8" name="Structured Residential Parking" headerRowDxfId="115" dataDxfId="114"/>
    <tableColumn id="9" name="Total Residential Gross Square Footage" headerRowDxfId="113" dataDxfId="112">
      <calculatedColumnFormula>SUM(E21:J21)</calculatedColumnFormula>
    </tableColumn>
    <tableColumn id="10" name="." headerRowDxfId="111" dataDxfId="110"/>
    <tableColumn id="11" name="# of floors2" headerRowDxfId="109" dataDxfId="108"/>
    <tableColumn id="12" name="Gross Square Footage" headerRowDxfId="107" dataDxfId="106"/>
    <tableColumn id="13" name="Total Gross Square Footage" headerRowDxfId="105" dataDxfId="104">
      <calculatedColumnFormula>K21+N21</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2.xml"/><Relationship Id="rId1" Type="http://schemas.openxmlformats.org/officeDocument/2006/relationships/printerSettings" Target="../printerSettings/printerSettings19.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3.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6.xml"/><Relationship Id="rId1" Type="http://schemas.openxmlformats.org/officeDocument/2006/relationships/printerSettings" Target="../printerSettings/printerSettings24.bin"/><Relationship Id="rId4" Type="http://schemas.openxmlformats.org/officeDocument/2006/relationships/comments" Target="../comments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0.xml"/><Relationship Id="rId1" Type="http://schemas.openxmlformats.org/officeDocument/2006/relationships/printerSettings" Target="../printerSettings/printerSettings29.bin"/><Relationship Id="rId4" Type="http://schemas.openxmlformats.org/officeDocument/2006/relationships/comments" Target="../comments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1.xml"/><Relationship Id="rId1" Type="http://schemas.openxmlformats.org/officeDocument/2006/relationships/printerSettings" Target="../printerSettings/printerSettings30.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2.xml"/><Relationship Id="rId1" Type="http://schemas.openxmlformats.org/officeDocument/2006/relationships/printerSettings" Target="../printerSettings/printerSettings31.bin"/><Relationship Id="rId4" Type="http://schemas.openxmlformats.org/officeDocument/2006/relationships/comments" Target="../comments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3:H191"/>
  <sheetViews>
    <sheetView topLeftCell="A133" workbookViewId="0">
      <selection activeCell="E150" sqref="E150"/>
    </sheetView>
  </sheetViews>
  <sheetFormatPr defaultColWidth="9.140625" defaultRowHeight="15" x14ac:dyDescent="0.25"/>
  <cols>
    <col min="1" max="1" width="17.42578125" style="1311" bestFit="1" customWidth="1"/>
    <col min="2" max="2" width="42.42578125" style="1311" bestFit="1" customWidth="1"/>
    <col min="3" max="3" width="9.140625" style="1311"/>
    <col min="4" max="4" width="19.5703125" style="1311" bestFit="1" customWidth="1"/>
    <col min="5" max="5" width="25.28515625" style="1311" bestFit="1" customWidth="1"/>
    <col min="6" max="6" width="9.140625" style="1311"/>
    <col min="7" max="7" width="16.5703125" style="1311" bestFit="1" customWidth="1"/>
    <col min="8" max="8" width="10.7109375" style="1311" bestFit="1" customWidth="1"/>
    <col min="9" max="16384" width="9.140625" style="1311"/>
  </cols>
  <sheetData>
    <row r="3" spans="1:2" x14ac:dyDescent="0.25">
      <c r="A3" s="320" t="s">
        <v>515</v>
      </c>
      <c r="B3" s="671" t="s">
        <v>524</v>
      </c>
    </row>
    <row r="4" spans="1:2" x14ac:dyDescent="0.25">
      <c r="A4" s="320"/>
      <c r="B4" s="672" t="s">
        <v>998</v>
      </c>
    </row>
    <row r="5" spans="1:2" x14ac:dyDescent="0.25">
      <c r="B5" s="672" t="s">
        <v>505</v>
      </c>
    </row>
    <row r="6" spans="1:2" x14ac:dyDescent="0.25">
      <c r="B6" s="672" t="s">
        <v>503</v>
      </c>
    </row>
    <row r="7" spans="1:2" x14ac:dyDescent="0.25">
      <c r="B7" s="672" t="s">
        <v>508</v>
      </c>
    </row>
    <row r="8" spans="1:2" x14ac:dyDescent="0.25">
      <c r="B8" s="672" t="s">
        <v>514</v>
      </c>
    </row>
    <row r="9" spans="1:2" x14ac:dyDescent="0.25">
      <c r="B9" s="672" t="s">
        <v>513</v>
      </c>
    </row>
    <row r="10" spans="1:2" x14ac:dyDescent="0.25">
      <c r="B10" s="672" t="s">
        <v>501</v>
      </c>
    </row>
    <row r="11" spans="1:2" x14ac:dyDescent="0.25">
      <c r="B11" s="672" t="s">
        <v>507</v>
      </c>
    </row>
    <row r="12" spans="1:2" x14ac:dyDescent="0.25">
      <c r="B12" s="672" t="s">
        <v>537</v>
      </c>
    </row>
    <row r="13" spans="1:2" x14ac:dyDescent="0.25">
      <c r="B13" s="672" t="s">
        <v>502</v>
      </c>
    </row>
    <row r="14" spans="1:2" x14ac:dyDescent="0.25">
      <c r="B14" s="672" t="s">
        <v>529</v>
      </c>
    </row>
    <row r="15" spans="1:2" x14ac:dyDescent="0.25">
      <c r="B15" s="672" t="s">
        <v>538</v>
      </c>
    </row>
    <row r="16" spans="1:2" x14ac:dyDescent="0.25">
      <c r="B16" s="672" t="s">
        <v>539</v>
      </c>
    </row>
    <row r="17" spans="1:2" x14ac:dyDescent="0.25">
      <c r="B17" s="672" t="s">
        <v>504</v>
      </c>
    </row>
    <row r="18" spans="1:2" x14ac:dyDescent="0.25">
      <c r="B18" s="672" t="s">
        <v>486</v>
      </c>
    </row>
    <row r="19" spans="1:2" x14ac:dyDescent="0.25">
      <c r="B19" s="672" t="s">
        <v>512</v>
      </c>
    </row>
    <row r="20" spans="1:2" x14ac:dyDescent="0.25">
      <c r="B20" s="672" t="s">
        <v>1047</v>
      </c>
    </row>
    <row r="21" spans="1:2" x14ac:dyDescent="0.25">
      <c r="B21" s="672" t="s">
        <v>511</v>
      </c>
    </row>
    <row r="22" spans="1:2" x14ac:dyDescent="0.25">
      <c r="B22" s="672" t="s">
        <v>510</v>
      </c>
    </row>
    <row r="23" spans="1:2" x14ac:dyDescent="0.25">
      <c r="B23" s="673" t="s">
        <v>509</v>
      </c>
    </row>
    <row r="27" spans="1:2" x14ac:dyDescent="0.25">
      <c r="A27" s="1311" t="s">
        <v>540</v>
      </c>
      <c r="B27" s="303" t="s">
        <v>524</v>
      </c>
    </row>
    <row r="28" spans="1:2" x14ac:dyDescent="0.25">
      <c r="B28" s="675" t="s">
        <v>541</v>
      </c>
    </row>
    <row r="29" spans="1:2" x14ac:dyDescent="0.25">
      <c r="B29" s="674" t="s">
        <v>542</v>
      </c>
    </row>
    <row r="31" spans="1:2" x14ac:dyDescent="0.25">
      <c r="A31" s="1311" t="s">
        <v>656</v>
      </c>
      <c r="B31" s="671" t="s">
        <v>524</v>
      </c>
    </row>
    <row r="32" spans="1:2" x14ac:dyDescent="0.25">
      <c r="B32" s="678" t="s">
        <v>541</v>
      </c>
    </row>
    <row r="33" spans="1:2" x14ac:dyDescent="0.25">
      <c r="B33" s="678" t="s">
        <v>542</v>
      </c>
    </row>
    <row r="34" spans="1:2" x14ac:dyDescent="0.25">
      <c r="B34" s="883" t="s">
        <v>657</v>
      </c>
    </row>
    <row r="36" spans="1:2" x14ac:dyDescent="0.25">
      <c r="A36" s="1311" t="s">
        <v>671</v>
      </c>
      <c r="B36" s="671" t="s">
        <v>524</v>
      </c>
    </row>
    <row r="37" spans="1:2" x14ac:dyDescent="0.25">
      <c r="B37" s="678" t="s">
        <v>541</v>
      </c>
    </row>
    <row r="38" spans="1:2" x14ac:dyDescent="0.25">
      <c r="B38" s="678" t="s">
        <v>542</v>
      </c>
    </row>
    <row r="39" spans="1:2" x14ac:dyDescent="0.25">
      <c r="B39" s="883" t="s">
        <v>670</v>
      </c>
    </row>
    <row r="41" spans="1:2" x14ac:dyDescent="0.25">
      <c r="A41" s="1311" t="s">
        <v>543</v>
      </c>
      <c r="B41" s="303" t="s">
        <v>524</v>
      </c>
    </row>
    <row r="42" spans="1:2" x14ac:dyDescent="0.25">
      <c r="B42" s="675" t="s">
        <v>544</v>
      </c>
    </row>
    <row r="43" spans="1:2" x14ac:dyDescent="0.25">
      <c r="B43" s="675" t="s">
        <v>545</v>
      </c>
    </row>
    <row r="44" spans="1:2" x14ac:dyDescent="0.25">
      <c r="B44" s="675" t="s">
        <v>546</v>
      </c>
    </row>
    <row r="45" spans="1:2" x14ac:dyDescent="0.25">
      <c r="B45" s="674" t="s">
        <v>547</v>
      </c>
    </row>
    <row r="47" spans="1:2" x14ac:dyDescent="0.25">
      <c r="A47" s="1311" t="s">
        <v>548</v>
      </c>
      <c r="B47" s="303" t="s">
        <v>524</v>
      </c>
    </row>
    <row r="48" spans="1:2" x14ac:dyDescent="0.25">
      <c r="B48" s="675" t="s">
        <v>549</v>
      </c>
    </row>
    <row r="49" spans="1:8" x14ac:dyDescent="0.25">
      <c r="B49" s="674" t="s">
        <v>37</v>
      </c>
    </row>
    <row r="52" spans="1:8" x14ac:dyDescent="0.25">
      <c r="A52" s="1311" t="s">
        <v>550</v>
      </c>
      <c r="B52" s="303" t="s">
        <v>536</v>
      </c>
      <c r="D52" s="1311" t="s">
        <v>674</v>
      </c>
      <c r="E52" s="303" t="s">
        <v>524</v>
      </c>
      <c r="G52" s="1311" t="s">
        <v>681</v>
      </c>
      <c r="H52" s="1311" t="s">
        <v>682</v>
      </c>
    </row>
    <row r="53" spans="1:8" x14ac:dyDescent="0.25">
      <c r="B53" s="675" t="s">
        <v>517</v>
      </c>
      <c r="E53" s="675" t="s">
        <v>517</v>
      </c>
      <c r="G53" s="1213" t="s">
        <v>675</v>
      </c>
      <c r="H53" s="1213" t="s">
        <v>680</v>
      </c>
    </row>
    <row r="54" spans="1:8" x14ac:dyDescent="0.25">
      <c r="B54" s="675" t="s">
        <v>533</v>
      </c>
      <c r="E54" s="674" t="s">
        <v>533</v>
      </c>
      <c r="G54" s="1213" t="s">
        <v>676</v>
      </c>
      <c r="H54" s="1213" t="s">
        <v>677</v>
      </c>
    </row>
    <row r="55" spans="1:8" x14ac:dyDescent="0.25">
      <c r="B55" s="674" t="s">
        <v>673</v>
      </c>
      <c r="G55" s="1213"/>
      <c r="H55" s="1213" t="s">
        <v>630</v>
      </c>
    </row>
    <row r="56" spans="1:8" x14ac:dyDescent="0.25">
      <c r="H56" s="1213" t="s">
        <v>678</v>
      </c>
    </row>
    <row r="57" spans="1:8" x14ac:dyDescent="0.25">
      <c r="A57" s="1311" t="s">
        <v>689</v>
      </c>
      <c r="B57" s="671" t="s">
        <v>524</v>
      </c>
      <c r="H57" s="1213" t="s">
        <v>679</v>
      </c>
    </row>
    <row r="58" spans="1:8" x14ac:dyDescent="0.25">
      <c r="B58" s="678" t="s">
        <v>687</v>
      </c>
      <c r="H58" s="1213"/>
    </row>
    <row r="59" spans="1:8" x14ac:dyDescent="0.25">
      <c r="B59" s="883" t="s">
        <v>688</v>
      </c>
      <c r="H59" s="1213"/>
    </row>
    <row r="60" spans="1:8" x14ac:dyDescent="0.25">
      <c r="H60" s="1213"/>
    </row>
    <row r="61" spans="1:8" x14ac:dyDescent="0.25">
      <c r="A61" s="1311" t="s">
        <v>551</v>
      </c>
      <c r="B61" s="303" t="s">
        <v>524</v>
      </c>
    </row>
    <row r="62" spans="1:8" x14ac:dyDescent="0.25">
      <c r="B62" s="675" t="s">
        <v>552</v>
      </c>
    </row>
    <row r="63" spans="1:8" x14ac:dyDescent="0.25">
      <c r="B63" s="674" t="s">
        <v>553</v>
      </c>
    </row>
    <row r="66" spans="1:5" x14ac:dyDescent="0.25">
      <c r="A66" s="1311" t="s">
        <v>37</v>
      </c>
      <c r="B66" s="303"/>
    </row>
    <row r="67" spans="1:5" x14ac:dyDescent="0.25">
      <c r="B67" s="674" t="s">
        <v>531</v>
      </c>
    </row>
    <row r="69" spans="1:5" x14ac:dyDescent="0.25">
      <c r="A69" s="1311" t="s">
        <v>549</v>
      </c>
      <c r="B69" s="303" t="s">
        <v>524</v>
      </c>
      <c r="D69" s="1311" t="s">
        <v>698</v>
      </c>
      <c r="E69" s="303" t="s">
        <v>524</v>
      </c>
    </row>
    <row r="70" spans="1:5" x14ac:dyDescent="0.25">
      <c r="B70" s="675" t="s">
        <v>39</v>
      </c>
      <c r="E70" s="675" t="s">
        <v>39</v>
      </c>
    </row>
    <row r="71" spans="1:5" x14ac:dyDescent="0.25">
      <c r="B71" s="675" t="s">
        <v>38</v>
      </c>
      <c r="E71" s="675" t="s">
        <v>38</v>
      </c>
    </row>
    <row r="72" spans="1:5" x14ac:dyDescent="0.25">
      <c r="B72" s="675" t="s">
        <v>554</v>
      </c>
      <c r="E72" s="675" t="s">
        <v>554</v>
      </c>
    </row>
    <row r="73" spans="1:5" x14ac:dyDescent="0.25">
      <c r="B73" s="675" t="s">
        <v>555</v>
      </c>
      <c r="E73" s="675" t="s">
        <v>555</v>
      </c>
    </row>
    <row r="74" spans="1:5" x14ac:dyDescent="0.25">
      <c r="B74" s="675" t="s">
        <v>556</v>
      </c>
      <c r="E74" s="675" t="s">
        <v>556</v>
      </c>
    </row>
    <row r="75" spans="1:5" x14ac:dyDescent="0.25">
      <c r="B75" s="675" t="s">
        <v>557</v>
      </c>
      <c r="E75" s="675" t="s">
        <v>557</v>
      </c>
    </row>
    <row r="76" spans="1:5" x14ac:dyDescent="0.25">
      <c r="B76" s="674" t="s">
        <v>558</v>
      </c>
      <c r="E76" s="675" t="s">
        <v>1033</v>
      </c>
    </row>
    <row r="77" spans="1:5" x14ac:dyDescent="0.25">
      <c r="E77" s="883" t="s">
        <v>1034</v>
      </c>
    </row>
    <row r="78" spans="1:5" x14ac:dyDescent="0.25">
      <c r="A78" s="1311" t="s">
        <v>579</v>
      </c>
      <c r="B78" s="303" t="s">
        <v>524</v>
      </c>
    </row>
    <row r="79" spans="1:5" x14ac:dyDescent="0.25">
      <c r="B79" s="678" t="s">
        <v>37</v>
      </c>
    </row>
    <row r="80" spans="1:5" x14ac:dyDescent="0.25">
      <c r="B80" s="678" t="s">
        <v>38</v>
      </c>
    </row>
    <row r="81" spans="1:2" x14ac:dyDescent="0.25">
      <c r="B81" s="675" t="s">
        <v>39</v>
      </c>
    </row>
    <row r="82" spans="1:2" x14ac:dyDescent="0.25">
      <c r="B82" s="675" t="s">
        <v>554</v>
      </c>
    </row>
    <row r="83" spans="1:2" x14ac:dyDescent="0.25">
      <c r="B83" s="675" t="s">
        <v>555</v>
      </c>
    </row>
    <row r="84" spans="1:2" x14ac:dyDescent="0.25">
      <c r="B84" s="675" t="s">
        <v>556</v>
      </c>
    </row>
    <row r="85" spans="1:2" x14ac:dyDescent="0.25">
      <c r="B85" s="675" t="s">
        <v>557</v>
      </c>
    </row>
    <row r="86" spans="1:2" x14ac:dyDescent="0.25">
      <c r="B86" s="674" t="s">
        <v>558</v>
      </c>
    </row>
    <row r="88" spans="1:2" x14ac:dyDescent="0.25">
      <c r="A88" s="1311" t="s">
        <v>580</v>
      </c>
      <c r="B88" s="303" t="s">
        <v>524</v>
      </c>
    </row>
    <row r="89" spans="1:2" x14ac:dyDescent="0.25">
      <c r="B89" s="675" t="s">
        <v>330</v>
      </c>
    </row>
    <row r="90" spans="1:2" x14ac:dyDescent="0.25">
      <c r="B90" s="674" t="s">
        <v>581</v>
      </c>
    </row>
    <row r="93" spans="1:2" x14ac:dyDescent="0.25">
      <c r="A93" s="1311" t="s">
        <v>559</v>
      </c>
      <c r="B93" s="303" t="s">
        <v>524</v>
      </c>
    </row>
    <row r="94" spans="1:2" x14ac:dyDescent="0.25">
      <c r="B94" s="676">
        <v>0.25</v>
      </c>
    </row>
    <row r="95" spans="1:2" x14ac:dyDescent="0.25">
      <c r="B95" s="676">
        <v>0.3</v>
      </c>
    </row>
    <row r="96" spans="1:2" x14ac:dyDescent="0.25">
      <c r="B96" s="676">
        <v>0.35</v>
      </c>
    </row>
    <row r="97" spans="1:2" x14ac:dyDescent="0.25">
      <c r="B97" s="676">
        <v>0.4</v>
      </c>
    </row>
    <row r="98" spans="1:2" x14ac:dyDescent="0.25">
      <c r="B98" s="676">
        <v>0.45</v>
      </c>
    </row>
    <row r="99" spans="1:2" x14ac:dyDescent="0.25">
      <c r="B99" s="676">
        <v>0.5</v>
      </c>
    </row>
    <row r="100" spans="1:2" x14ac:dyDescent="0.25">
      <c r="B100" s="676">
        <v>0.55000000000000004</v>
      </c>
    </row>
    <row r="101" spans="1:2" x14ac:dyDescent="0.25">
      <c r="B101" s="676">
        <v>0.6</v>
      </c>
    </row>
    <row r="102" spans="1:2" x14ac:dyDescent="0.25">
      <c r="B102" s="676">
        <v>0.65</v>
      </c>
    </row>
    <row r="103" spans="1:2" x14ac:dyDescent="0.25">
      <c r="B103" s="677">
        <v>0.8</v>
      </c>
    </row>
    <row r="106" spans="1:2" x14ac:dyDescent="0.25">
      <c r="A106" s="1311" t="s">
        <v>560</v>
      </c>
      <c r="B106" s="303" t="s">
        <v>524</v>
      </c>
    </row>
    <row r="107" spans="1:2" x14ac:dyDescent="0.25">
      <c r="B107" s="675" t="s">
        <v>561</v>
      </c>
    </row>
    <row r="108" spans="1:2" x14ac:dyDescent="0.25">
      <c r="B108" s="674" t="s">
        <v>562</v>
      </c>
    </row>
    <row r="111" spans="1:2" x14ac:dyDescent="0.25">
      <c r="A111" s="1311" t="s">
        <v>564</v>
      </c>
      <c r="B111" s="958" t="s">
        <v>563</v>
      </c>
    </row>
    <row r="117" spans="1:2" x14ac:dyDescent="0.25">
      <c r="A117" s="1311" t="s">
        <v>573</v>
      </c>
      <c r="B117" s="303" t="s">
        <v>524</v>
      </c>
    </row>
    <row r="118" spans="1:2" x14ac:dyDescent="0.25">
      <c r="B118" s="675" t="s">
        <v>572</v>
      </c>
    </row>
    <row r="119" spans="1:2" x14ac:dyDescent="0.25">
      <c r="B119" s="675" t="s">
        <v>566</v>
      </c>
    </row>
    <row r="120" spans="1:2" x14ac:dyDescent="0.25">
      <c r="B120" s="675" t="s">
        <v>567</v>
      </c>
    </row>
    <row r="121" spans="1:2" x14ac:dyDescent="0.25">
      <c r="B121" s="675" t="s">
        <v>568</v>
      </c>
    </row>
    <row r="122" spans="1:2" x14ac:dyDescent="0.25">
      <c r="B122" s="675" t="s">
        <v>569</v>
      </c>
    </row>
    <row r="123" spans="1:2" x14ac:dyDescent="0.25">
      <c r="B123" s="675" t="s">
        <v>570</v>
      </c>
    </row>
    <row r="124" spans="1:2" x14ac:dyDescent="0.25">
      <c r="B124" s="675" t="s">
        <v>571</v>
      </c>
    </row>
    <row r="125" spans="1:2" x14ac:dyDescent="0.25">
      <c r="B125" s="674" t="s">
        <v>565</v>
      </c>
    </row>
    <row r="128" spans="1:2" x14ac:dyDescent="0.25">
      <c r="A128" s="1311" t="s">
        <v>574</v>
      </c>
      <c r="B128" s="671" t="s">
        <v>524</v>
      </c>
    </row>
    <row r="129" spans="1:2" x14ac:dyDescent="0.25">
      <c r="B129" s="675" t="s">
        <v>28</v>
      </c>
    </row>
    <row r="130" spans="1:2" x14ac:dyDescent="0.25">
      <c r="B130" s="675" t="s">
        <v>25</v>
      </c>
    </row>
    <row r="131" spans="1:2" x14ac:dyDescent="0.25">
      <c r="B131" s="674" t="s">
        <v>22</v>
      </c>
    </row>
    <row r="133" spans="1:2" x14ac:dyDescent="0.25">
      <c r="A133" s="1311" t="s">
        <v>584</v>
      </c>
      <c r="B133" s="671" t="s">
        <v>524</v>
      </c>
    </row>
    <row r="134" spans="1:2" x14ac:dyDescent="0.25">
      <c r="B134" s="678" t="s">
        <v>585</v>
      </c>
    </row>
    <row r="135" spans="1:2" x14ac:dyDescent="0.25">
      <c r="B135" s="678" t="s">
        <v>586</v>
      </c>
    </row>
    <row r="136" spans="1:2" x14ac:dyDescent="0.25">
      <c r="B136" s="678" t="s">
        <v>587</v>
      </c>
    </row>
    <row r="137" spans="1:2" x14ac:dyDescent="0.25">
      <c r="B137" s="678" t="s">
        <v>588</v>
      </c>
    </row>
    <row r="138" spans="1:2" x14ac:dyDescent="0.25">
      <c r="B138" s="865"/>
    </row>
    <row r="139" spans="1:2" x14ac:dyDescent="0.25">
      <c r="A139" s="1311" t="s">
        <v>591</v>
      </c>
      <c r="B139" s="671" t="s">
        <v>536</v>
      </c>
    </row>
    <row r="140" spans="1:2" x14ac:dyDescent="0.25">
      <c r="B140" s="675" t="s">
        <v>1025</v>
      </c>
    </row>
    <row r="141" spans="1:2" x14ac:dyDescent="0.25">
      <c r="B141" s="674" t="s">
        <v>1026</v>
      </c>
    </row>
    <row r="143" spans="1:2" x14ac:dyDescent="0.25">
      <c r="A143" s="1311" t="s">
        <v>592</v>
      </c>
      <c r="B143" s="671" t="s">
        <v>524</v>
      </c>
    </row>
    <row r="144" spans="1:2" x14ac:dyDescent="0.25">
      <c r="B144" s="678" t="s">
        <v>593</v>
      </c>
    </row>
    <row r="145" spans="1:2" x14ac:dyDescent="0.25">
      <c r="B145" s="678" t="s">
        <v>594</v>
      </c>
    </row>
    <row r="146" spans="1:2" x14ac:dyDescent="0.25">
      <c r="B146" s="678" t="s">
        <v>595</v>
      </c>
    </row>
    <row r="147" spans="1:2" x14ac:dyDescent="0.25">
      <c r="B147" s="678" t="s">
        <v>1027</v>
      </c>
    </row>
    <row r="148" spans="1:2" x14ac:dyDescent="0.25">
      <c r="B148" s="883" t="s">
        <v>1028</v>
      </c>
    </row>
    <row r="150" spans="1:2" x14ac:dyDescent="0.25">
      <c r="A150" s="1311" t="s">
        <v>599</v>
      </c>
      <c r="B150" s="955" t="s">
        <v>524</v>
      </c>
    </row>
    <row r="151" spans="1:2" x14ac:dyDescent="0.25">
      <c r="B151" s="956" t="s">
        <v>600</v>
      </c>
    </row>
    <row r="152" spans="1:2" x14ac:dyDescent="0.25">
      <c r="B152" s="956" t="s">
        <v>598</v>
      </c>
    </row>
    <row r="153" spans="1:2" x14ac:dyDescent="0.25">
      <c r="B153" s="956" t="s">
        <v>601</v>
      </c>
    </row>
    <row r="154" spans="1:2" x14ac:dyDescent="0.25">
      <c r="B154" s="957" t="s">
        <v>602</v>
      </c>
    </row>
    <row r="156" spans="1:2" x14ac:dyDescent="0.25">
      <c r="A156" s="1311" t="s">
        <v>1054</v>
      </c>
      <c r="B156" s="955" t="s">
        <v>524</v>
      </c>
    </row>
    <row r="157" spans="1:2" x14ac:dyDescent="0.25">
      <c r="B157" s="956" t="s">
        <v>1053</v>
      </c>
    </row>
    <row r="158" spans="1:2" x14ac:dyDescent="0.25">
      <c r="B158" s="956" t="s">
        <v>600</v>
      </c>
    </row>
    <row r="159" spans="1:2" x14ac:dyDescent="0.25">
      <c r="B159" s="956" t="s">
        <v>598</v>
      </c>
    </row>
    <row r="160" spans="1:2" x14ac:dyDescent="0.25">
      <c r="B160" s="956" t="s">
        <v>601</v>
      </c>
    </row>
    <row r="161" spans="1:5" x14ac:dyDescent="0.25">
      <c r="B161" s="957" t="s">
        <v>602</v>
      </c>
    </row>
    <row r="165" spans="1:5" x14ac:dyDescent="0.25">
      <c r="A165" s="1311" t="s">
        <v>610</v>
      </c>
      <c r="B165" s="671" t="s">
        <v>524</v>
      </c>
      <c r="D165" s="1311" t="s">
        <v>653</v>
      </c>
    </row>
    <row r="166" spans="1:5" x14ac:dyDescent="0.25">
      <c r="B166" s="889" t="s">
        <v>608</v>
      </c>
      <c r="E166" s="671" t="s">
        <v>524</v>
      </c>
    </row>
    <row r="167" spans="1:5" x14ac:dyDescent="0.25">
      <c r="B167" s="889" t="s">
        <v>605</v>
      </c>
      <c r="E167" s="889" t="s">
        <v>608</v>
      </c>
    </row>
    <row r="168" spans="1:5" x14ac:dyDescent="0.25">
      <c r="B168" s="889" t="s">
        <v>606</v>
      </c>
      <c r="E168" s="889" t="s">
        <v>605</v>
      </c>
    </row>
    <row r="169" spans="1:5" x14ac:dyDescent="0.25">
      <c r="B169" s="889" t="s">
        <v>624</v>
      </c>
      <c r="E169" s="889" t="s">
        <v>606</v>
      </c>
    </row>
    <row r="170" spans="1:5" x14ac:dyDescent="0.25">
      <c r="B170" s="889" t="s">
        <v>603</v>
      </c>
      <c r="E170" s="889" t="s">
        <v>624</v>
      </c>
    </row>
    <row r="171" spans="1:5" x14ac:dyDescent="0.25">
      <c r="B171" s="889" t="s">
        <v>721</v>
      </c>
      <c r="E171" s="889" t="s">
        <v>603</v>
      </c>
    </row>
    <row r="172" spans="1:5" x14ac:dyDescent="0.25">
      <c r="B172" s="889" t="s">
        <v>553</v>
      </c>
      <c r="E172" s="889" t="s">
        <v>721</v>
      </c>
    </row>
    <row r="173" spans="1:5" x14ac:dyDescent="0.25">
      <c r="B173" s="889" t="s">
        <v>609</v>
      </c>
      <c r="E173" s="889" t="s">
        <v>553</v>
      </c>
    </row>
    <row r="174" spans="1:5" x14ac:dyDescent="0.25">
      <c r="B174" s="889" t="s">
        <v>607</v>
      </c>
      <c r="E174" s="889" t="s">
        <v>609</v>
      </c>
    </row>
    <row r="175" spans="1:5" x14ac:dyDescent="0.25">
      <c r="B175" s="889" t="s">
        <v>658</v>
      </c>
      <c r="E175" s="889" t="s">
        <v>607</v>
      </c>
    </row>
    <row r="176" spans="1:5" x14ac:dyDescent="0.25">
      <c r="B176" s="889" t="s">
        <v>659</v>
      </c>
      <c r="E176" s="889" t="s">
        <v>604</v>
      </c>
    </row>
    <row r="177" spans="1:5" x14ac:dyDescent="0.25">
      <c r="B177" s="889" t="s">
        <v>713</v>
      </c>
      <c r="E177" s="889" t="s">
        <v>722</v>
      </c>
    </row>
    <row r="178" spans="1:5" x14ac:dyDescent="0.25">
      <c r="B178" s="889" t="s">
        <v>714</v>
      </c>
      <c r="E178" s="889" t="s">
        <v>723</v>
      </c>
    </row>
    <row r="179" spans="1:5" x14ac:dyDescent="0.25">
      <c r="B179" s="889" t="s">
        <v>715</v>
      </c>
      <c r="E179" s="919" t="s">
        <v>625</v>
      </c>
    </row>
    <row r="180" spans="1:5" x14ac:dyDescent="0.25">
      <c r="B180" s="919" t="s">
        <v>625</v>
      </c>
      <c r="E180" s="959" t="s">
        <v>229</v>
      </c>
    </row>
    <row r="181" spans="1:5" x14ac:dyDescent="0.25">
      <c r="B181" s="959" t="s">
        <v>229</v>
      </c>
    </row>
    <row r="184" spans="1:5" x14ac:dyDescent="0.25">
      <c r="A184" s="1311" t="s">
        <v>615</v>
      </c>
      <c r="B184" s="303" t="s">
        <v>524</v>
      </c>
    </row>
    <row r="185" spans="1:5" x14ac:dyDescent="0.25">
      <c r="B185" s="675" t="s">
        <v>613</v>
      </c>
    </row>
    <row r="186" spans="1:5" x14ac:dyDescent="0.25">
      <c r="B186" s="674" t="s">
        <v>614</v>
      </c>
    </row>
    <row r="189" spans="1:5" x14ac:dyDescent="0.25">
      <c r="A189" s="1311" t="s">
        <v>702</v>
      </c>
      <c r="B189" s="671" t="s">
        <v>524</v>
      </c>
    </row>
    <row r="190" spans="1:5" x14ac:dyDescent="0.25">
      <c r="B190" s="678" t="s">
        <v>701</v>
      </c>
    </row>
    <row r="191" spans="1:5" x14ac:dyDescent="0.25">
      <c r="B191" s="883" t="s">
        <v>703</v>
      </c>
    </row>
  </sheetData>
  <sortState ref="B4:B22">
    <sortCondition ref="B22"/>
  </sortState>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H34"/>
  <sheetViews>
    <sheetView showGridLines="0" zoomScaleNormal="100" workbookViewId="0">
      <selection activeCell="L27" sqref="L27"/>
    </sheetView>
  </sheetViews>
  <sheetFormatPr defaultColWidth="9.140625" defaultRowHeight="15" x14ac:dyDescent="0.25"/>
  <cols>
    <col min="1" max="1" width="1.7109375" style="358" customWidth="1"/>
    <col min="2" max="2" width="1.7109375" style="370" customWidth="1"/>
    <col min="3" max="3" width="32" style="358" customWidth="1"/>
    <col min="4" max="4" width="20" style="358" customWidth="1"/>
    <col min="5" max="5" width="11.42578125" style="358" customWidth="1"/>
    <col min="6" max="7" width="21.42578125" style="358" customWidth="1"/>
    <col min="8" max="8" width="1.7109375" style="370" customWidth="1"/>
    <col min="9" max="16384" width="9.140625" style="358"/>
  </cols>
  <sheetData>
    <row r="1" spans="2:8" ht="9" customHeight="1" thickBot="1" x14ac:dyDescent="0.3"/>
    <row r="2" spans="2:8" ht="9" customHeight="1" x14ac:dyDescent="0.25">
      <c r="B2" s="390"/>
      <c r="C2" s="391"/>
      <c r="D2" s="391"/>
      <c r="E2" s="391"/>
      <c r="F2" s="391"/>
      <c r="G2" s="1075"/>
      <c r="H2" s="392"/>
    </row>
    <row r="3" spans="2:8" ht="18.75" x14ac:dyDescent="0.3">
      <c r="B3" s="393"/>
      <c r="C3" s="1973" t="s">
        <v>72</v>
      </c>
      <c r="D3" s="1973"/>
      <c r="E3" s="1973"/>
      <c r="F3" s="1973"/>
      <c r="G3" s="1973"/>
      <c r="H3" s="394"/>
    </row>
    <row r="4" spans="2:8" x14ac:dyDescent="0.25">
      <c r="B4" s="393"/>
      <c r="C4" s="365"/>
      <c r="D4" s="365"/>
      <c r="E4" s="365"/>
      <c r="F4" s="365"/>
      <c r="G4" s="1322"/>
      <c r="H4" s="394"/>
    </row>
    <row r="5" spans="2:8" ht="15.75" thickBot="1" x14ac:dyDescent="0.3">
      <c r="B5" s="393"/>
      <c r="C5" s="1972" t="str">
        <f>IF('1'!G5="","Enter Project Name on Form 1",(CONCATENATE("Project Name: ",'1'!G5)))</f>
        <v>Enter Project Name on Form 1</v>
      </c>
      <c r="D5" s="1972"/>
      <c r="E5" s="1972"/>
      <c r="F5" s="1972"/>
      <c r="G5" s="1322"/>
      <c r="H5" s="394"/>
    </row>
    <row r="6" spans="2:8" ht="15.75" thickBot="1" x14ac:dyDescent="0.3">
      <c r="B6" s="393"/>
      <c r="C6" s="365"/>
      <c r="D6" s="365"/>
      <c r="E6" s="365"/>
      <c r="F6" s="365"/>
      <c r="G6" s="1322"/>
      <c r="H6" s="394"/>
    </row>
    <row r="7" spans="2:8" ht="26.25" thickBot="1" x14ac:dyDescent="0.3">
      <c r="B7" s="393"/>
      <c r="C7" s="395" t="s">
        <v>73</v>
      </c>
      <c r="D7" s="1219" t="s">
        <v>74</v>
      </c>
      <c r="E7" s="1220" t="s">
        <v>75</v>
      </c>
      <c r="F7" s="1220" t="s">
        <v>76</v>
      </c>
      <c r="G7" s="1221" t="s">
        <v>495</v>
      </c>
      <c r="H7" s="394"/>
    </row>
    <row r="8" spans="2:8" ht="26.25" x14ac:dyDescent="0.25">
      <c r="B8" s="393"/>
      <c r="C8" s="1214" t="s">
        <v>77</v>
      </c>
      <c r="D8" s="1223"/>
      <c r="E8" s="1222"/>
      <c r="F8" s="1222"/>
      <c r="G8" s="1224"/>
      <c r="H8" s="394"/>
    </row>
    <row r="9" spans="2:8" x14ac:dyDescent="0.25">
      <c r="B9" s="393"/>
      <c r="C9" s="1217" t="s">
        <v>524</v>
      </c>
      <c r="D9" s="721"/>
      <c r="E9" s="722"/>
      <c r="F9" s="1664">
        <f>D9*E9</f>
        <v>0</v>
      </c>
      <c r="G9" s="1225"/>
      <c r="H9" s="394"/>
    </row>
    <row r="10" spans="2:8" x14ac:dyDescent="0.25">
      <c r="B10" s="393"/>
      <c r="C10" s="1218"/>
      <c r="D10" s="724"/>
      <c r="E10" s="725"/>
      <c r="F10" s="1665">
        <f t="shared" ref="F10:F24" si="0">D10*E10</f>
        <v>0</v>
      </c>
      <c r="G10" s="1225"/>
      <c r="H10" s="394"/>
    </row>
    <row r="11" spans="2:8" x14ac:dyDescent="0.25">
      <c r="B11" s="393"/>
      <c r="C11" s="1218"/>
      <c r="D11" s="724"/>
      <c r="E11" s="725"/>
      <c r="F11" s="1665">
        <f t="shared" si="0"/>
        <v>0</v>
      </c>
      <c r="G11" s="1225"/>
      <c r="H11" s="394"/>
    </row>
    <row r="12" spans="2:8" x14ac:dyDescent="0.25">
      <c r="B12" s="393"/>
      <c r="C12" s="1218"/>
      <c r="D12" s="724"/>
      <c r="E12" s="725"/>
      <c r="F12" s="1665">
        <f t="shared" si="0"/>
        <v>0</v>
      </c>
      <c r="G12" s="1225"/>
      <c r="H12" s="394"/>
    </row>
    <row r="13" spans="2:8" x14ac:dyDescent="0.25">
      <c r="B13" s="393"/>
      <c r="C13" s="1218"/>
      <c r="D13" s="724"/>
      <c r="E13" s="725"/>
      <c r="F13" s="1665">
        <f t="shared" si="0"/>
        <v>0</v>
      </c>
      <c r="G13" s="1225"/>
      <c r="H13" s="394"/>
    </row>
    <row r="14" spans="2:8" x14ac:dyDescent="0.25">
      <c r="B14" s="393"/>
      <c r="C14" s="1218"/>
      <c r="D14" s="724"/>
      <c r="E14" s="725"/>
      <c r="F14" s="1665">
        <f t="shared" si="0"/>
        <v>0</v>
      </c>
      <c r="G14" s="1225"/>
      <c r="H14" s="394"/>
    </row>
    <row r="15" spans="2:8" x14ac:dyDescent="0.25">
      <c r="B15" s="393"/>
      <c r="C15" s="1218"/>
      <c r="D15" s="724"/>
      <c r="E15" s="725"/>
      <c r="F15" s="1665">
        <f t="shared" si="0"/>
        <v>0</v>
      </c>
      <c r="G15" s="1225"/>
      <c r="H15" s="394"/>
    </row>
    <row r="16" spans="2:8" x14ac:dyDescent="0.25">
      <c r="B16" s="393"/>
      <c r="C16" s="1218"/>
      <c r="D16" s="724"/>
      <c r="E16" s="725"/>
      <c r="F16" s="1665">
        <f t="shared" si="0"/>
        <v>0</v>
      </c>
      <c r="G16" s="1225"/>
      <c r="H16" s="394"/>
    </row>
    <row r="17" spans="2:8" x14ac:dyDescent="0.25">
      <c r="B17" s="393"/>
      <c r="C17" s="1218"/>
      <c r="D17" s="724"/>
      <c r="E17" s="725"/>
      <c r="F17" s="1665">
        <f t="shared" si="0"/>
        <v>0</v>
      </c>
      <c r="G17" s="1225"/>
      <c r="H17" s="394"/>
    </row>
    <row r="18" spans="2:8" x14ac:dyDescent="0.25">
      <c r="B18" s="393"/>
      <c r="C18" s="1218"/>
      <c r="D18" s="724"/>
      <c r="E18" s="725"/>
      <c r="F18" s="1665">
        <f t="shared" si="0"/>
        <v>0</v>
      </c>
      <c r="G18" s="1225"/>
      <c r="H18" s="394"/>
    </row>
    <row r="19" spans="2:8" ht="3.75" customHeight="1" x14ac:dyDescent="0.25">
      <c r="B19" s="393"/>
      <c r="C19" s="1215"/>
      <c r="D19" s="1243"/>
      <c r="E19" s="1244"/>
      <c r="F19" s="1666">
        <f t="shared" si="0"/>
        <v>0</v>
      </c>
      <c r="G19" s="1216"/>
      <c r="H19" s="394"/>
    </row>
    <row r="20" spans="2:8" x14ac:dyDescent="0.25">
      <c r="B20" s="393"/>
      <c r="C20" s="723" t="s">
        <v>78</v>
      </c>
      <c r="D20" s="724"/>
      <c r="E20" s="725"/>
      <c r="F20" s="1665">
        <f t="shared" si="0"/>
        <v>0</v>
      </c>
      <c r="G20" s="1225"/>
      <c r="H20" s="394"/>
    </row>
    <row r="21" spans="2:8" x14ac:dyDescent="0.25">
      <c r="B21" s="393"/>
      <c r="C21" s="723" t="s">
        <v>79</v>
      </c>
      <c r="D21" s="724"/>
      <c r="E21" s="725"/>
      <c r="F21" s="1665">
        <f t="shared" si="0"/>
        <v>0</v>
      </c>
      <c r="G21" s="1225"/>
      <c r="H21" s="394"/>
    </row>
    <row r="22" spans="2:8" x14ac:dyDescent="0.25">
      <c r="B22" s="393"/>
      <c r="C22" s="723" t="s">
        <v>80</v>
      </c>
      <c r="D22" s="724"/>
      <c r="E22" s="725"/>
      <c r="F22" s="1665">
        <f t="shared" si="0"/>
        <v>0</v>
      </c>
      <c r="G22" s="1225"/>
      <c r="H22" s="394"/>
    </row>
    <row r="23" spans="2:8" x14ac:dyDescent="0.25">
      <c r="B23" s="393"/>
      <c r="C23" s="723" t="s">
        <v>81</v>
      </c>
      <c r="D23" s="724"/>
      <c r="E23" s="725"/>
      <c r="F23" s="1665">
        <f t="shared" si="0"/>
        <v>0</v>
      </c>
      <c r="G23" s="1225"/>
      <c r="H23" s="394"/>
    </row>
    <row r="24" spans="2:8" ht="15.75" thickBot="1" x14ac:dyDescent="0.3">
      <c r="B24" s="393"/>
      <c r="C24" s="727" t="s">
        <v>82</v>
      </c>
      <c r="D24" s="728"/>
      <c r="E24" s="726"/>
      <c r="F24" s="1667">
        <f t="shared" si="0"/>
        <v>0</v>
      </c>
      <c r="G24" s="1227"/>
      <c r="H24" s="394"/>
    </row>
    <row r="25" spans="2:8" ht="16.5" thickTop="1" thickBot="1" x14ac:dyDescent="0.3">
      <c r="B25" s="393"/>
      <c r="C25" s="396" t="s">
        <v>83</v>
      </c>
      <c r="D25" s="397"/>
      <c r="E25" s="304">
        <f>SUM(E9:E24)</f>
        <v>0</v>
      </c>
      <c r="F25" s="1668">
        <f>SUM(F9:F24)</f>
        <v>0</v>
      </c>
      <c r="G25" s="1226"/>
      <c r="H25" s="394"/>
    </row>
    <row r="26" spans="2:8" s="370" customFormat="1" x14ac:dyDescent="0.25">
      <c r="B26" s="393"/>
      <c r="C26" s="398"/>
      <c r="D26" s="365"/>
      <c r="E26" s="365"/>
      <c r="F26" s="399" t="s">
        <v>34</v>
      </c>
      <c r="G26" s="1322"/>
      <c r="H26" s="394"/>
    </row>
    <row r="27" spans="2:8" s="370" customFormat="1" x14ac:dyDescent="0.25">
      <c r="B27" s="393"/>
      <c r="C27" s="365" t="s">
        <v>1055</v>
      </c>
      <c r="D27" s="365"/>
      <c r="E27" s="365"/>
      <c r="F27" s="365"/>
      <c r="G27" s="1322"/>
      <c r="H27" s="394"/>
    </row>
    <row r="28" spans="2:8" x14ac:dyDescent="0.25">
      <c r="B28" s="393"/>
      <c r="C28" s="1974"/>
      <c r="D28" s="1975"/>
      <c r="E28" s="1975"/>
      <c r="F28" s="1975"/>
      <c r="G28" s="1976"/>
      <c r="H28" s="394"/>
    </row>
    <row r="29" spans="2:8" x14ac:dyDescent="0.25">
      <c r="B29" s="393"/>
      <c r="C29" s="1977"/>
      <c r="D29" s="1978"/>
      <c r="E29" s="1978"/>
      <c r="F29" s="1978"/>
      <c r="G29" s="1979"/>
      <c r="H29" s="394"/>
    </row>
    <row r="30" spans="2:8" x14ac:dyDescent="0.25">
      <c r="B30" s="393"/>
      <c r="C30" s="1977"/>
      <c r="D30" s="1978"/>
      <c r="E30" s="1978"/>
      <c r="F30" s="1978"/>
      <c r="G30" s="1979"/>
      <c r="H30" s="394"/>
    </row>
    <row r="31" spans="2:8" x14ac:dyDescent="0.25">
      <c r="B31" s="393"/>
      <c r="C31" s="1977"/>
      <c r="D31" s="1978"/>
      <c r="E31" s="1978"/>
      <c r="F31" s="1978"/>
      <c r="G31" s="1979"/>
      <c r="H31" s="394"/>
    </row>
    <row r="32" spans="2:8" x14ac:dyDescent="0.25">
      <c r="B32" s="393"/>
      <c r="C32" s="1977"/>
      <c r="D32" s="1978"/>
      <c r="E32" s="1978"/>
      <c r="F32" s="1978"/>
      <c r="G32" s="1979"/>
      <c r="H32" s="394"/>
    </row>
    <row r="33" spans="2:8" x14ac:dyDescent="0.25">
      <c r="B33" s="393"/>
      <c r="C33" s="1980"/>
      <c r="D33" s="1981"/>
      <c r="E33" s="1981"/>
      <c r="F33" s="1981"/>
      <c r="G33" s="1982"/>
      <c r="H33" s="394"/>
    </row>
    <row r="34" spans="2:8" ht="9" customHeight="1" thickBot="1" x14ac:dyDescent="0.3">
      <c r="B34" s="400"/>
      <c r="C34" s="401"/>
      <c r="D34" s="401"/>
      <c r="E34" s="401"/>
      <c r="F34" s="401"/>
      <c r="G34" s="1245"/>
      <c r="H34" s="402"/>
    </row>
  </sheetData>
  <sheetProtection algorithmName="SHA-512" hashValue="EbhB3tF8RqW5+B8Sa9nnyXuYn2B7ts7Yln9tq28es/K6rgiL4pc5vuvcwyvbS/7fs/6Wjwq5yRJt47nkhqsCSQ==" saltValue="RuI4Q8t/4ZPCUL+H0v2fhw==" spinCount="100000" sheet="1" formatCells="0" formatColumns="0" formatRows="0"/>
  <mergeCells count="3">
    <mergeCell ref="C5:F5"/>
    <mergeCell ref="C3:G3"/>
    <mergeCell ref="C28:G33"/>
  </mergeCells>
  <dataValidations count="1">
    <dataValidation type="list" allowBlank="1" showInputMessage="1" showErrorMessage="1" sqref="C9:C19">
      <formula1>Relo_Units</formula1>
    </dataValidation>
  </dataValidations>
  <pageMargins left="0.7" right="0.7" top="0.75" bottom="0.75" header="0.3" footer="0.3"/>
  <pageSetup orientation="landscape" r:id="rId1"/>
  <headerFooter>
    <oddFooter>&amp;LForm 4
Relocation Budget&amp;CCFA Forms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1:G85"/>
  <sheetViews>
    <sheetView showGridLines="0" zoomScaleNormal="100" workbookViewId="0">
      <selection activeCell="K16" sqref="K16"/>
    </sheetView>
  </sheetViews>
  <sheetFormatPr defaultColWidth="9.140625" defaultRowHeight="15" x14ac:dyDescent="0.25"/>
  <cols>
    <col min="1" max="2" width="1.7109375" style="358" customWidth="1"/>
    <col min="3" max="3" width="29.140625" style="358" bestFit="1" customWidth="1"/>
    <col min="4" max="4" width="38.7109375" style="358" bestFit="1" customWidth="1"/>
    <col min="5" max="5" width="20.5703125" style="358" bestFit="1" customWidth="1"/>
    <col min="6" max="6" width="42.85546875" style="358" customWidth="1"/>
    <col min="7" max="7" width="1.7109375" style="358" customWidth="1"/>
    <col min="8" max="16384" width="9.140625" style="358"/>
  </cols>
  <sheetData>
    <row r="11" spans="2:7" ht="9" customHeight="1" thickBot="1" x14ac:dyDescent="0.3"/>
    <row r="12" spans="2:7" ht="9" customHeight="1" x14ac:dyDescent="0.25">
      <c r="B12" s="8"/>
      <c r="C12" s="9"/>
      <c r="D12" s="9"/>
      <c r="E12" s="9"/>
      <c r="F12" s="9"/>
      <c r="G12" s="10"/>
    </row>
    <row r="13" spans="2:7" ht="18.75" x14ac:dyDescent="0.3">
      <c r="B13" s="11"/>
      <c r="C13" s="1938" t="s">
        <v>84</v>
      </c>
      <c r="D13" s="1938"/>
      <c r="E13" s="1938"/>
      <c r="F13" s="1938"/>
      <c r="G13" s="12"/>
    </row>
    <row r="14" spans="2:7" x14ac:dyDescent="0.25">
      <c r="B14" s="4"/>
      <c r="C14" s="2"/>
      <c r="D14" s="2"/>
      <c r="E14" s="1"/>
      <c r="F14" s="1"/>
      <c r="G14" s="3"/>
    </row>
    <row r="15" spans="2:7" ht="15.75" thickBot="1" x14ac:dyDescent="0.3">
      <c r="B15" s="4"/>
      <c r="C15" s="1972" t="str">
        <f>IF('1'!G5="","Enter Project Name on Form 1",(CONCATENATE("Project Name: ",'1'!G5)))</f>
        <v>Enter Project Name on Form 1</v>
      </c>
      <c r="D15" s="1972"/>
      <c r="E15" s="1972"/>
      <c r="F15" s="1"/>
      <c r="G15" s="3"/>
    </row>
    <row r="16" spans="2:7" ht="15.75" thickBot="1" x14ac:dyDescent="0.3">
      <c r="B16" s="4"/>
      <c r="C16" s="403"/>
      <c r="D16" s="364"/>
      <c r="E16" s="364"/>
      <c r="F16" s="132"/>
      <c r="G16" s="3"/>
    </row>
    <row r="17" spans="2:7" ht="26.25" thickBot="1" x14ac:dyDescent="0.3">
      <c r="B17" s="4"/>
      <c r="C17" s="922" t="s">
        <v>85</v>
      </c>
      <c r="D17" s="133" t="s">
        <v>86</v>
      </c>
      <c r="E17" s="134" t="s">
        <v>487</v>
      </c>
      <c r="F17" s="135" t="s">
        <v>626</v>
      </c>
      <c r="G17" s="3"/>
    </row>
    <row r="18" spans="2:7" x14ac:dyDescent="0.25">
      <c r="B18" s="4"/>
      <c r="C18" s="923" t="s">
        <v>87</v>
      </c>
      <c r="D18" s="729" t="s">
        <v>88</v>
      </c>
      <c r="E18" s="1230"/>
      <c r="F18" s="730" t="s">
        <v>89</v>
      </c>
      <c r="G18" s="3"/>
    </row>
    <row r="19" spans="2:7" ht="16.5" customHeight="1" x14ac:dyDescent="0.25">
      <c r="B19" s="4"/>
      <c r="C19" s="920" t="s">
        <v>90</v>
      </c>
      <c r="D19" s="888" t="s">
        <v>91</v>
      </c>
      <c r="E19" s="734"/>
      <c r="F19" s="732" t="s">
        <v>92</v>
      </c>
      <c r="G19" s="3"/>
    </row>
    <row r="20" spans="2:7" x14ac:dyDescent="0.25">
      <c r="B20" s="4"/>
      <c r="C20" s="920" t="s">
        <v>90</v>
      </c>
      <c r="D20" s="731" t="s">
        <v>93</v>
      </c>
      <c r="E20" s="734"/>
      <c r="F20" s="732" t="s">
        <v>94</v>
      </c>
      <c r="G20" s="3"/>
    </row>
    <row r="21" spans="2:7" x14ac:dyDescent="0.25">
      <c r="B21" s="4"/>
      <c r="C21" s="920"/>
      <c r="D21" s="888"/>
      <c r="E21" s="734"/>
      <c r="F21" s="733"/>
      <c r="G21" s="3"/>
    </row>
    <row r="22" spans="2:7" x14ac:dyDescent="0.25">
      <c r="B22" s="4"/>
      <c r="C22" s="924" t="s">
        <v>95</v>
      </c>
      <c r="D22" s="888" t="s">
        <v>96</v>
      </c>
      <c r="E22" s="734"/>
      <c r="F22" s="732" t="s">
        <v>97</v>
      </c>
      <c r="G22" s="3"/>
    </row>
    <row r="23" spans="2:7" x14ac:dyDescent="0.25">
      <c r="B23" s="4"/>
      <c r="C23" s="920" t="s">
        <v>95</v>
      </c>
      <c r="D23" s="888" t="s">
        <v>98</v>
      </c>
      <c r="E23" s="734"/>
      <c r="F23" s="733"/>
      <c r="G23" s="3"/>
    </row>
    <row r="24" spans="2:7" x14ac:dyDescent="0.25">
      <c r="B24" s="4"/>
      <c r="C24" s="920" t="s">
        <v>95</v>
      </c>
      <c r="D24" s="888" t="s">
        <v>99</v>
      </c>
      <c r="E24" s="734"/>
      <c r="F24" s="733"/>
      <c r="G24" s="3"/>
    </row>
    <row r="25" spans="2:7" x14ac:dyDescent="0.25">
      <c r="B25" s="4"/>
      <c r="C25" s="920" t="s">
        <v>95</v>
      </c>
      <c r="D25" s="731" t="s">
        <v>100</v>
      </c>
      <c r="E25" s="734"/>
      <c r="F25" s="733"/>
      <c r="G25" s="3"/>
    </row>
    <row r="26" spans="2:7" x14ac:dyDescent="0.25">
      <c r="B26" s="4"/>
      <c r="C26" s="920" t="s">
        <v>95</v>
      </c>
      <c r="D26" s="731" t="s">
        <v>101</v>
      </c>
      <c r="E26" s="734"/>
      <c r="F26" s="733"/>
      <c r="G26" s="3"/>
    </row>
    <row r="27" spans="2:7" x14ac:dyDescent="0.25">
      <c r="B27" s="4"/>
      <c r="C27" s="920" t="s">
        <v>95</v>
      </c>
      <c r="D27" s="731" t="s">
        <v>102</v>
      </c>
      <c r="E27" s="734"/>
      <c r="F27" s="733"/>
      <c r="G27" s="3"/>
    </row>
    <row r="28" spans="2:7" x14ac:dyDescent="0.25">
      <c r="B28" s="4"/>
      <c r="C28" s="920" t="s">
        <v>95</v>
      </c>
      <c r="D28" s="731" t="s">
        <v>103</v>
      </c>
      <c r="E28" s="734"/>
      <c r="F28" s="733"/>
      <c r="G28" s="3"/>
    </row>
    <row r="29" spans="2:7" x14ac:dyDescent="0.25">
      <c r="B29" s="4"/>
      <c r="C29" s="920" t="s">
        <v>95</v>
      </c>
      <c r="D29" s="731" t="s">
        <v>104</v>
      </c>
      <c r="E29" s="734"/>
      <c r="F29" s="733"/>
      <c r="G29" s="3"/>
    </row>
    <row r="30" spans="2:7" x14ac:dyDescent="0.25">
      <c r="B30" s="4"/>
      <c r="C30" s="920" t="s">
        <v>95</v>
      </c>
      <c r="D30" s="731" t="s">
        <v>105</v>
      </c>
      <c r="E30" s="734"/>
      <c r="F30" s="735"/>
      <c r="G30" s="3"/>
    </row>
    <row r="31" spans="2:7" x14ac:dyDescent="0.25">
      <c r="B31" s="4"/>
      <c r="C31" s="920" t="s">
        <v>95</v>
      </c>
      <c r="D31" s="731" t="s">
        <v>106</v>
      </c>
      <c r="E31" s="734"/>
      <c r="F31" s="735"/>
      <c r="G31" s="3"/>
    </row>
    <row r="32" spans="2:7" x14ac:dyDescent="0.25">
      <c r="B32" s="4"/>
      <c r="C32" s="924"/>
      <c r="D32" s="731"/>
      <c r="E32" s="734"/>
      <c r="F32" s="735"/>
      <c r="G32" s="3"/>
    </row>
    <row r="33" spans="2:7" x14ac:dyDescent="0.25">
      <c r="B33" s="4"/>
      <c r="C33" s="924" t="s">
        <v>107</v>
      </c>
      <c r="D33" s="731" t="s">
        <v>108</v>
      </c>
      <c r="E33" s="734"/>
      <c r="F33" s="735"/>
      <c r="G33" s="3"/>
    </row>
    <row r="34" spans="2:7" x14ac:dyDescent="0.25">
      <c r="B34" s="4"/>
      <c r="C34" s="924" t="s">
        <v>107</v>
      </c>
      <c r="D34" s="731" t="s">
        <v>109</v>
      </c>
      <c r="E34" s="734"/>
      <c r="F34" s="735"/>
      <c r="G34" s="3"/>
    </row>
    <row r="35" spans="2:7" x14ac:dyDescent="0.25">
      <c r="B35" s="4"/>
      <c r="C35" s="924" t="s">
        <v>107</v>
      </c>
      <c r="D35" s="731" t="s">
        <v>110</v>
      </c>
      <c r="E35" s="734"/>
      <c r="F35" s="735"/>
      <c r="G35" s="3"/>
    </row>
    <row r="36" spans="2:7" x14ac:dyDescent="0.25">
      <c r="B36" s="4"/>
      <c r="C36" s="924" t="s">
        <v>107</v>
      </c>
      <c r="D36" s="731" t="s">
        <v>111</v>
      </c>
      <c r="E36" s="734"/>
      <c r="F36" s="735"/>
      <c r="G36" s="3"/>
    </row>
    <row r="37" spans="2:7" x14ac:dyDescent="0.25">
      <c r="B37" s="4"/>
      <c r="C37" s="924" t="s">
        <v>107</v>
      </c>
      <c r="D37" s="731" t="s">
        <v>112</v>
      </c>
      <c r="E37" s="734"/>
      <c r="F37" s="735"/>
      <c r="G37" s="3"/>
    </row>
    <row r="38" spans="2:7" x14ac:dyDescent="0.25">
      <c r="B38" s="4"/>
      <c r="C38" s="924" t="s">
        <v>107</v>
      </c>
      <c r="D38" s="888" t="s">
        <v>113</v>
      </c>
      <c r="E38" s="734"/>
      <c r="F38" s="735"/>
      <c r="G38" s="3"/>
    </row>
    <row r="39" spans="2:7" x14ac:dyDescent="0.25">
      <c r="B39" s="4"/>
      <c r="C39" s="924" t="s">
        <v>107</v>
      </c>
      <c r="D39" s="888" t="s">
        <v>114</v>
      </c>
      <c r="E39" s="734"/>
      <c r="F39" s="735"/>
      <c r="G39" s="3"/>
    </row>
    <row r="40" spans="2:7" x14ac:dyDescent="0.25">
      <c r="B40" s="4"/>
      <c r="C40" s="924" t="s">
        <v>107</v>
      </c>
      <c r="D40" s="888" t="s">
        <v>115</v>
      </c>
      <c r="E40" s="734"/>
      <c r="F40" s="735"/>
      <c r="G40" s="3"/>
    </row>
    <row r="41" spans="2:7" x14ac:dyDescent="0.25">
      <c r="B41" s="4"/>
      <c r="C41" s="924"/>
      <c r="D41" s="888"/>
      <c r="E41" s="734"/>
      <c r="F41" s="735"/>
      <c r="G41" s="3"/>
    </row>
    <row r="42" spans="2:7" x14ac:dyDescent="0.25">
      <c r="B42" s="4"/>
      <c r="C42" s="920" t="s">
        <v>116</v>
      </c>
      <c r="D42" s="888" t="s">
        <v>117</v>
      </c>
      <c r="E42" s="734"/>
      <c r="F42" s="735"/>
      <c r="G42" s="3"/>
    </row>
    <row r="43" spans="2:7" x14ac:dyDescent="0.25">
      <c r="B43" s="4"/>
      <c r="C43" s="925" t="s">
        <v>118</v>
      </c>
      <c r="D43" s="736" t="s">
        <v>119</v>
      </c>
      <c r="E43" s="734"/>
      <c r="F43" s="737"/>
      <c r="G43" s="3"/>
    </row>
    <row r="44" spans="2:7" x14ac:dyDescent="0.25">
      <c r="B44" s="4"/>
      <c r="C44" s="920" t="s">
        <v>116</v>
      </c>
      <c r="D44" s="736" t="s">
        <v>120</v>
      </c>
      <c r="E44" s="734"/>
      <c r="F44" s="735"/>
      <c r="G44" s="3"/>
    </row>
    <row r="45" spans="2:7" x14ac:dyDescent="0.25">
      <c r="B45" s="4"/>
      <c r="C45" s="920" t="s">
        <v>116</v>
      </c>
      <c r="D45" s="736" t="s">
        <v>120</v>
      </c>
      <c r="E45" s="734"/>
      <c r="F45" s="735"/>
      <c r="G45" s="3"/>
    </row>
    <row r="46" spans="2:7" x14ac:dyDescent="0.25">
      <c r="B46" s="4"/>
      <c r="C46" s="920" t="s">
        <v>116</v>
      </c>
      <c r="D46" s="736" t="s">
        <v>120</v>
      </c>
      <c r="E46" s="734"/>
      <c r="F46" s="735"/>
      <c r="G46" s="3"/>
    </row>
    <row r="47" spans="2:7" x14ac:dyDescent="0.25">
      <c r="B47" s="4"/>
      <c r="C47" s="920" t="s">
        <v>118</v>
      </c>
      <c r="D47" s="736" t="s">
        <v>648</v>
      </c>
      <c r="E47" s="734"/>
      <c r="F47" s="735"/>
      <c r="G47" s="3"/>
    </row>
    <row r="48" spans="2:7" x14ac:dyDescent="0.25">
      <c r="B48" s="4"/>
      <c r="C48" s="920" t="s">
        <v>116</v>
      </c>
      <c r="D48" s="888" t="s">
        <v>121</v>
      </c>
      <c r="E48" s="734"/>
      <c r="F48" s="735"/>
      <c r="G48" s="3"/>
    </row>
    <row r="49" spans="2:7" x14ac:dyDescent="0.25">
      <c r="B49" s="4"/>
      <c r="C49" s="920" t="s">
        <v>116</v>
      </c>
      <c r="D49" s="731" t="s">
        <v>122</v>
      </c>
      <c r="E49" s="734"/>
      <c r="F49" s="735"/>
      <c r="G49" s="3"/>
    </row>
    <row r="50" spans="2:7" x14ac:dyDescent="0.25">
      <c r="B50" s="4"/>
      <c r="C50" s="925" t="s">
        <v>118</v>
      </c>
      <c r="D50" s="736" t="s">
        <v>1019</v>
      </c>
      <c r="E50" s="1646"/>
      <c r="F50" s="738"/>
      <c r="G50" s="3"/>
    </row>
    <row r="51" spans="2:7" x14ac:dyDescent="0.25">
      <c r="B51" s="4"/>
      <c r="C51" s="925" t="s">
        <v>118</v>
      </c>
      <c r="D51" s="736" t="s">
        <v>647</v>
      </c>
      <c r="E51" s="734"/>
      <c r="F51" s="738"/>
      <c r="G51" s="3"/>
    </row>
    <row r="52" spans="2:7" x14ac:dyDescent="0.25">
      <c r="B52" s="4"/>
      <c r="C52" s="920" t="s">
        <v>116</v>
      </c>
      <c r="D52" s="731" t="s">
        <v>123</v>
      </c>
      <c r="E52" s="734"/>
      <c r="F52" s="735"/>
      <c r="G52" s="3"/>
    </row>
    <row r="53" spans="2:7" x14ac:dyDescent="0.25">
      <c r="B53" s="4"/>
      <c r="C53" s="920" t="s">
        <v>116</v>
      </c>
      <c r="D53" s="888" t="s">
        <v>123</v>
      </c>
      <c r="E53" s="734"/>
      <c r="F53" s="735"/>
      <c r="G53" s="3"/>
    </row>
    <row r="54" spans="2:7" x14ac:dyDescent="0.25">
      <c r="B54" s="4"/>
      <c r="C54" s="920" t="s">
        <v>116</v>
      </c>
      <c r="D54" s="731" t="s">
        <v>123</v>
      </c>
      <c r="E54" s="734"/>
      <c r="F54" s="735"/>
      <c r="G54" s="3"/>
    </row>
    <row r="55" spans="2:7" x14ac:dyDescent="0.25">
      <c r="B55" s="4"/>
      <c r="C55" s="925" t="s">
        <v>118</v>
      </c>
      <c r="D55" s="736" t="s">
        <v>1020</v>
      </c>
      <c r="E55" s="1646"/>
      <c r="F55" s="738"/>
      <c r="G55" s="3"/>
    </row>
    <row r="56" spans="2:7" x14ac:dyDescent="0.25">
      <c r="B56" s="4"/>
      <c r="C56" s="920" t="s">
        <v>116</v>
      </c>
      <c r="D56" s="731" t="s">
        <v>124</v>
      </c>
      <c r="E56" s="734"/>
      <c r="F56" s="735"/>
      <c r="G56" s="3"/>
    </row>
    <row r="57" spans="2:7" x14ac:dyDescent="0.25">
      <c r="B57" s="4"/>
      <c r="C57" s="920" t="s">
        <v>116</v>
      </c>
      <c r="D57" s="888" t="s">
        <v>649</v>
      </c>
      <c r="E57" s="734"/>
      <c r="F57" s="735"/>
      <c r="G57" s="3"/>
    </row>
    <row r="58" spans="2:7" x14ac:dyDescent="0.25">
      <c r="B58" s="4"/>
      <c r="C58" s="925" t="s">
        <v>118</v>
      </c>
      <c r="D58" s="736" t="s">
        <v>1021</v>
      </c>
      <c r="E58" s="1646"/>
      <c r="F58" s="738"/>
      <c r="G58" s="3"/>
    </row>
    <row r="59" spans="2:7" x14ac:dyDescent="0.25">
      <c r="B59" s="4"/>
      <c r="C59" s="920"/>
      <c r="D59" s="888"/>
      <c r="E59" s="734"/>
      <c r="F59" s="735"/>
      <c r="G59" s="3"/>
    </row>
    <row r="60" spans="2:7" x14ac:dyDescent="0.25">
      <c r="B60" s="4"/>
      <c r="C60" s="920" t="s">
        <v>125</v>
      </c>
      <c r="D60" s="731" t="s">
        <v>126</v>
      </c>
      <c r="E60" s="734"/>
      <c r="F60" s="735"/>
      <c r="G60" s="3"/>
    </row>
    <row r="61" spans="2:7" x14ac:dyDescent="0.25">
      <c r="B61" s="4"/>
      <c r="C61" s="920" t="s">
        <v>125</v>
      </c>
      <c r="D61" s="888" t="s">
        <v>127</v>
      </c>
      <c r="E61" s="734"/>
      <c r="F61" s="735"/>
      <c r="G61" s="3"/>
    </row>
    <row r="62" spans="2:7" x14ac:dyDescent="0.25">
      <c r="B62" s="4"/>
      <c r="C62" s="920" t="s">
        <v>125</v>
      </c>
      <c r="D62" s="731" t="s">
        <v>128</v>
      </c>
      <c r="E62" s="734"/>
      <c r="F62" s="735"/>
      <c r="G62" s="3"/>
    </row>
    <row r="63" spans="2:7" ht="15.75" customHeight="1" x14ac:dyDescent="0.25">
      <c r="B63" s="4"/>
      <c r="C63" s="925" t="s">
        <v>125</v>
      </c>
      <c r="D63" s="736" t="s">
        <v>1016</v>
      </c>
      <c r="E63" s="1646"/>
      <c r="F63" s="737"/>
      <c r="G63" s="584"/>
    </row>
    <row r="64" spans="2:7" ht="15.75" customHeight="1" x14ac:dyDescent="0.25">
      <c r="B64" s="4"/>
      <c r="C64" s="925" t="s">
        <v>125</v>
      </c>
      <c r="D64" s="736" t="s">
        <v>1017</v>
      </c>
      <c r="E64" s="1646"/>
      <c r="F64" s="737"/>
      <c r="G64" s="584"/>
    </row>
    <row r="65" spans="2:7" ht="15.75" customHeight="1" x14ac:dyDescent="0.25">
      <c r="B65" s="4"/>
      <c r="C65" s="925" t="s">
        <v>125</v>
      </c>
      <c r="D65" s="736" t="s">
        <v>1018</v>
      </c>
      <c r="E65" s="1646"/>
      <c r="F65" s="737"/>
      <c r="G65" s="584"/>
    </row>
    <row r="66" spans="2:7" x14ac:dyDescent="0.25">
      <c r="B66" s="4"/>
      <c r="C66" s="920" t="s">
        <v>125</v>
      </c>
      <c r="D66" s="731" t="s">
        <v>129</v>
      </c>
      <c r="E66" s="734"/>
      <c r="F66" s="735"/>
      <c r="G66" s="3"/>
    </row>
    <row r="67" spans="2:7" x14ac:dyDescent="0.25">
      <c r="B67" s="4"/>
      <c r="C67" s="920" t="s">
        <v>125</v>
      </c>
      <c r="D67" s="888" t="s">
        <v>130</v>
      </c>
      <c r="E67" s="734"/>
      <c r="F67" s="733"/>
      <c r="G67" s="3"/>
    </row>
    <row r="68" spans="2:7" ht="15" customHeight="1" x14ac:dyDescent="0.25">
      <c r="B68" s="4"/>
      <c r="C68" s="920" t="s">
        <v>125</v>
      </c>
      <c r="D68" s="888" t="s">
        <v>131</v>
      </c>
      <c r="E68" s="734"/>
      <c r="F68" s="733"/>
      <c r="G68" s="3"/>
    </row>
    <row r="69" spans="2:7" ht="15.75" customHeight="1" x14ac:dyDescent="0.25">
      <c r="B69" s="13"/>
      <c r="C69" s="920" t="s">
        <v>125</v>
      </c>
      <c r="D69" s="888" t="s">
        <v>132</v>
      </c>
      <c r="E69" s="734"/>
      <c r="F69" s="733"/>
      <c r="G69" s="14"/>
    </row>
    <row r="70" spans="2:7" x14ac:dyDescent="0.25">
      <c r="B70" s="4"/>
      <c r="C70" s="920" t="s">
        <v>133</v>
      </c>
      <c r="D70" s="888" t="s">
        <v>134</v>
      </c>
      <c r="E70" s="734"/>
      <c r="F70" s="733"/>
      <c r="G70" s="3"/>
    </row>
    <row r="71" spans="2:7" x14ac:dyDescent="0.25">
      <c r="B71" s="4"/>
      <c r="C71" s="920" t="s">
        <v>133</v>
      </c>
      <c r="D71" s="888" t="s">
        <v>650</v>
      </c>
      <c r="E71" s="734"/>
      <c r="F71" s="733"/>
      <c r="G71" s="3"/>
    </row>
    <row r="72" spans="2:7" x14ac:dyDescent="0.25">
      <c r="B72" s="4"/>
      <c r="C72" s="920" t="s">
        <v>133</v>
      </c>
      <c r="D72" s="888" t="s">
        <v>135</v>
      </c>
      <c r="E72" s="734"/>
      <c r="F72" s="733"/>
      <c r="G72" s="3"/>
    </row>
    <row r="73" spans="2:7" x14ac:dyDescent="0.25">
      <c r="B73" s="4"/>
      <c r="C73" s="920"/>
      <c r="D73" s="888"/>
      <c r="E73" s="734"/>
      <c r="F73" s="733"/>
      <c r="G73" s="3"/>
    </row>
    <row r="74" spans="2:7" x14ac:dyDescent="0.25">
      <c r="B74" s="4"/>
      <c r="C74" s="920" t="s">
        <v>136</v>
      </c>
      <c r="D74" s="888" t="s">
        <v>137</v>
      </c>
      <c r="E74" s="734"/>
      <c r="F74" s="733"/>
      <c r="G74" s="3"/>
    </row>
    <row r="75" spans="2:7" x14ac:dyDescent="0.25">
      <c r="B75" s="4"/>
      <c r="C75" s="920" t="s">
        <v>136</v>
      </c>
      <c r="D75" s="888" t="s">
        <v>138</v>
      </c>
      <c r="E75" s="734"/>
      <c r="F75" s="733"/>
      <c r="G75" s="3"/>
    </row>
    <row r="76" spans="2:7" x14ac:dyDescent="0.25">
      <c r="B76" s="4"/>
      <c r="C76" s="920" t="s">
        <v>136</v>
      </c>
      <c r="D76" s="888" t="s">
        <v>139</v>
      </c>
      <c r="E76" s="734"/>
      <c r="F76" s="733"/>
      <c r="G76" s="3"/>
    </row>
    <row r="77" spans="2:7" x14ac:dyDescent="0.25">
      <c r="B77" s="4"/>
      <c r="C77" s="920" t="s">
        <v>136</v>
      </c>
      <c r="D77" s="888" t="s">
        <v>140</v>
      </c>
      <c r="E77" s="734"/>
      <c r="F77" s="733"/>
      <c r="G77" s="3"/>
    </row>
    <row r="78" spans="2:7" x14ac:dyDescent="0.25">
      <c r="B78" s="4"/>
      <c r="C78" s="920" t="s">
        <v>136</v>
      </c>
      <c r="D78" s="888" t="s">
        <v>141</v>
      </c>
      <c r="E78" s="734"/>
      <c r="F78" s="733"/>
      <c r="G78" s="3"/>
    </row>
    <row r="79" spans="2:7" x14ac:dyDescent="0.25">
      <c r="B79" s="4"/>
      <c r="C79" s="920" t="s">
        <v>136</v>
      </c>
      <c r="D79" s="888" t="s">
        <v>142</v>
      </c>
      <c r="E79" s="734"/>
      <c r="F79" s="733"/>
      <c r="G79" s="3"/>
    </row>
    <row r="80" spans="2:7" ht="25.5" x14ac:dyDescent="0.25">
      <c r="B80" s="4"/>
      <c r="C80" s="920" t="s">
        <v>136</v>
      </c>
      <c r="D80" s="887" t="s">
        <v>143</v>
      </c>
      <c r="E80" s="734"/>
      <c r="F80" s="733"/>
      <c r="G80" s="3"/>
    </row>
    <row r="81" spans="2:7" x14ac:dyDescent="0.25">
      <c r="B81" s="4"/>
      <c r="C81" s="925" t="s">
        <v>136</v>
      </c>
      <c r="D81" s="1647" t="s">
        <v>1022</v>
      </c>
      <c r="E81" s="1646"/>
      <c r="F81" s="737"/>
      <c r="G81" s="3"/>
    </row>
    <row r="82" spans="2:7" x14ac:dyDescent="0.25">
      <c r="B82" s="4"/>
      <c r="C82" s="920" t="s">
        <v>136</v>
      </c>
      <c r="D82" s="888" t="s">
        <v>1023</v>
      </c>
      <c r="E82" s="734"/>
      <c r="F82" s="733"/>
      <c r="G82" s="3"/>
    </row>
    <row r="83" spans="2:7" x14ac:dyDescent="0.25">
      <c r="B83" s="4"/>
      <c r="C83" s="997" t="s">
        <v>136</v>
      </c>
      <c r="D83" s="998" t="s">
        <v>646</v>
      </c>
      <c r="E83" s="734"/>
      <c r="F83" s="999"/>
      <c r="G83" s="3"/>
    </row>
    <row r="84" spans="2:7" ht="15.75" thickBot="1" x14ac:dyDescent="0.3">
      <c r="B84" s="4"/>
      <c r="C84" s="921"/>
      <c r="D84" s="917"/>
      <c r="E84" s="1231"/>
      <c r="F84" s="918"/>
      <c r="G84" s="3"/>
    </row>
    <row r="85" spans="2:7" ht="9" customHeight="1" thickBot="1" x14ac:dyDescent="0.3">
      <c r="B85" s="5"/>
      <c r="C85" s="6"/>
      <c r="D85" s="6"/>
      <c r="E85" s="6"/>
      <c r="F85" s="6"/>
      <c r="G85" s="7"/>
    </row>
  </sheetData>
  <sheetProtection formatCells="0" formatColumns="0" formatRows="0" insertRows="0"/>
  <autoFilter ref="C17:F82"/>
  <mergeCells count="2">
    <mergeCell ref="C13:F13"/>
    <mergeCell ref="C15:E15"/>
  </mergeCells>
  <dataValidations count="1">
    <dataValidation type="date" allowBlank="1" showInputMessage="1" showErrorMessage="1" errorTitle="Date Format" error="Please enter a date in the MM/DD/YYYY format" sqref="E55:E84 E18:E54">
      <formula1>1</formula1>
      <formula2>402133</formula2>
    </dataValidation>
  </dataValidations>
  <pageMargins left="0.7" right="0.7" top="0.75" bottom="0.75" header="0.3" footer="0.3"/>
  <pageSetup scale="68" orientation="portrait" r:id="rId1"/>
  <headerFooter>
    <oddFooter>&amp;LForm 5
Project Schedule&amp;CCFA Forms</oddFooter>
  </headerFooter>
  <rowBreaks count="1" manualBreakCount="1">
    <brk id="72" min="1" max="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2:X136"/>
  <sheetViews>
    <sheetView showGridLines="0" zoomScaleNormal="100" zoomScaleSheetLayoutView="100" workbookViewId="0">
      <pane ySplit="23" topLeftCell="A114" activePane="bottomLeft" state="frozen"/>
      <selection pane="bottomLeft" activeCell="J121" sqref="J121"/>
    </sheetView>
  </sheetViews>
  <sheetFormatPr defaultColWidth="9.140625" defaultRowHeight="15" x14ac:dyDescent="0.25"/>
  <cols>
    <col min="1" max="2" width="1.7109375" style="1322" customWidth="1"/>
    <col min="3" max="3" width="2.85546875" style="1322" customWidth="1"/>
    <col min="4" max="4" width="5.7109375" style="1322" customWidth="1"/>
    <col min="5" max="5" width="8.5703125" style="1322" customWidth="1"/>
    <col min="6" max="6" width="12.85546875" style="1322" customWidth="1"/>
    <col min="7" max="7" width="10.7109375" style="1322" customWidth="1"/>
    <col min="8" max="8" width="1.42578125" style="1322" customWidth="1"/>
    <col min="9" max="9" width="7.85546875" style="1322" customWidth="1"/>
    <col min="10" max="11" width="11.42578125" style="1322" customWidth="1"/>
    <col min="12" max="17" width="13.42578125" style="1322" bestFit="1" customWidth="1"/>
    <col min="18" max="18" width="0.7109375" style="1322" customWidth="1"/>
    <col min="19" max="19" width="10.85546875" style="1322" customWidth="1"/>
    <col min="20" max="21" width="13.42578125" style="1322" bestFit="1" customWidth="1"/>
    <col min="22" max="22" width="1.7109375" style="1322" customWidth="1"/>
    <col min="23" max="23" width="29" style="1322" customWidth="1"/>
    <col min="24" max="24" width="1.7109375" style="1322" customWidth="1"/>
    <col min="25" max="16384" width="9.140625" style="1322"/>
  </cols>
  <sheetData>
    <row r="12" spans="2:24" ht="9" customHeight="1" thickBot="1" x14ac:dyDescent="0.3"/>
    <row r="13" spans="2:24" ht="9" customHeight="1" x14ac:dyDescent="0.25">
      <c r="B13" s="404"/>
      <c r="C13" s="405"/>
      <c r="D13" s="405"/>
      <c r="E13" s="405"/>
      <c r="F13" s="405"/>
      <c r="G13" s="405"/>
      <c r="H13" s="405"/>
      <c r="I13" s="363"/>
      <c r="J13" s="363"/>
      <c r="K13" s="363"/>
      <c r="L13" s="363"/>
      <c r="M13" s="405"/>
      <c r="N13" s="405"/>
      <c r="O13" s="26"/>
      <c r="P13" s="26"/>
      <c r="Q13" s="26"/>
      <c r="R13" s="26"/>
      <c r="S13" s="26"/>
      <c r="T13" s="26"/>
      <c r="U13" s="26"/>
      <c r="V13" s="26"/>
      <c r="W13" s="26"/>
      <c r="X13" s="1845"/>
    </row>
    <row r="14" spans="2:24" ht="18.75" x14ac:dyDescent="0.3">
      <c r="B14" s="406"/>
      <c r="C14" s="1879" t="s">
        <v>144</v>
      </c>
      <c r="D14" s="1879"/>
      <c r="E14" s="1879"/>
      <c r="F14" s="1879"/>
      <c r="G14" s="1879"/>
      <c r="H14" s="1879"/>
      <c r="I14" s="1879"/>
      <c r="J14" s="1879"/>
      <c r="K14" s="1879"/>
      <c r="L14" s="1879"/>
      <c r="M14" s="1879"/>
      <c r="N14" s="1879"/>
      <c r="O14" s="1879"/>
      <c r="P14" s="1879"/>
      <c r="Q14" s="1879"/>
      <c r="R14" s="1879"/>
      <c r="S14" s="1879"/>
      <c r="T14" s="1879"/>
      <c r="U14" s="1879"/>
      <c r="W14" s="18"/>
      <c r="X14" s="1846"/>
    </row>
    <row r="15" spans="2:24" ht="15" customHeight="1" x14ac:dyDescent="0.25">
      <c r="B15" s="406"/>
      <c r="C15" s="65"/>
      <c r="D15" s="65"/>
      <c r="E15" s="65"/>
      <c r="F15" s="65"/>
      <c r="G15" s="65"/>
      <c r="H15" s="65"/>
      <c r="I15" s="364"/>
      <c r="K15" s="364"/>
      <c r="L15" s="364"/>
      <c r="M15" s="65"/>
      <c r="N15" s="65"/>
      <c r="O15" s="18"/>
      <c r="P15" s="18"/>
      <c r="Q15" s="18"/>
      <c r="R15" s="18"/>
      <c r="S15" s="18"/>
      <c r="T15" s="18"/>
      <c r="U15" s="18"/>
      <c r="W15" s="18"/>
      <c r="X15" s="1846"/>
    </row>
    <row r="16" spans="2:24" ht="15.75" thickBot="1" x14ac:dyDescent="0.3">
      <c r="B16" s="407"/>
      <c r="C16" s="1987" t="str">
        <f>IF('1'!G5="","Enter Project Name on Form 1",(CONCATENATE("Project Name: ",'1'!G5)))</f>
        <v>Enter Project Name on Form 1</v>
      </c>
      <c r="D16" s="1987"/>
      <c r="E16" s="1987"/>
      <c r="F16" s="1987"/>
      <c r="G16" s="1987"/>
      <c r="H16" s="1987"/>
      <c r="I16" s="1987"/>
      <c r="J16" s="1987"/>
      <c r="K16" s="1987"/>
      <c r="L16" s="1987"/>
      <c r="M16" s="1987"/>
      <c r="N16" s="1987"/>
      <c r="O16" s="42"/>
      <c r="P16" s="42"/>
      <c r="Q16" s="42"/>
      <c r="R16" s="42"/>
      <c r="S16" s="65"/>
      <c r="T16" s="65"/>
      <c r="U16" s="65"/>
      <c r="W16" s="65"/>
      <c r="X16" s="1846"/>
    </row>
    <row r="17" spans="2:24" ht="7.5" customHeight="1" thickBot="1" x14ac:dyDescent="0.3">
      <c r="B17" s="407"/>
      <c r="C17" s="42"/>
      <c r="D17" s="17"/>
      <c r="E17" s="408"/>
      <c r="F17" s="408"/>
      <c r="G17" s="408"/>
      <c r="H17" s="408"/>
      <c r="I17" s="408"/>
      <c r="J17" s="408"/>
      <c r="K17" s="42"/>
      <c r="L17" s="408"/>
      <c r="M17" s="42"/>
      <c r="N17" s="42"/>
      <c r="O17" s="42"/>
      <c r="P17" s="42"/>
      <c r="Q17" s="42"/>
      <c r="R17" s="42"/>
      <c r="S17" s="65"/>
      <c r="T17" s="65"/>
      <c r="U17" s="65"/>
      <c r="W17" s="65"/>
      <c r="X17" s="1846"/>
    </row>
    <row r="18" spans="2:24" x14ac:dyDescent="0.25">
      <c r="B18" s="406"/>
      <c r="C18" s="128" t="s">
        <v>145</v>
      </c>
      <c r="D18" s="1040"/>
      <c r="E18" s="408"/>
      <c r="F18" s="1304"/>
      <c r="G18" s="364"/>
      <c r="H18" s="364"/>
      <c r="I18" s="1988" t="s">
        <v>146</v>
      </c>
      <c r="J18" s="1988" t="s">
        <v>147</v>
      </c>
      <c r="K18" s="1991" t="s">
        <v>51</v>
      </c>
      <c r="L18" s="1992"/>
      <c r="M18" s="1992"/>
      <c r="N18" s="1992"/>
      <c r="O18" s="1992"/>
      <c r="P18" s="1992"/>
      <c r="Q18" s="1992"/>
      <c r="R18" s="1837"/>
      <c r="S18" s="1993" t="s">
        <v>52</v>
      </c>
      <c r="T18" s="1993"/>
      <c r="U18" s="1994"/>
      <c r="W18" s="65"/>
      <c r="X18" s="1846"/>
    </row>
    <row r="19" spans="2:24" x14ac:dyDescent="0.25">
      <c r="B19" s="406"/>
      <c r="C19" s="42"/>
      <c r="D19" s="408"/>
      <c r="E19" s="408"/>
      <c r="F19" s="408"/>
      <c r="G19" s="408"/>
      <c r="H19" s="408"/>
      <c r="I19" s="1989"/>
      <c r="J19" s="1989"/>
      <c r="K19" s="1995" t="s">
        <v>149</v>
      </c>
      <c r="L19" s="1851" t="s">
        <v>1049</v>
      </c>
      <c r="M19" s="1851" t="s">
        <v>1049</v>
      </c>
      <c r="N19" s="1851" t="s">
        <v>1049</v>
      </c>
      <c r="O19" s="1851" t="s">
        <v>1049</v>
      </c>
      <c r="P19" s="1851" t="s">
        <v>1049</v>
      </c>
      <c r="Q19" s="1851" t="s">
        <v>1049</v>
      </c>
      <c r="R19" s="409"/>
      <c r="S19" s="1997" t="s">
        <v>490</v>
      </c>
      <c r="T19" s="1851" t="s">
        <v>1049</v>
      </c>
      <c r="U19" s="1852" t="s">
        <v>1049</v>
      </c>
      <c r="W19" s="65"/>
      <c r="X19" s="1846"/>
    </row>
    <row r="20" spans="2:24" x14ac:dyDescent="0.25">
      <c r="B20" s="406"/>
      <c r="C20" s="42"/>
      <c r="D20" s="408"/>
      <c r="E20" s="408"/>
      <c r="F20" s="408"/>
      <c r="G20" s="408"/>
      <c r="H20" s="408"/>
      <c r="I20" s="1989"/>
      <c r="J20" s="1989"/>
      <c r="K20" s="1995"/>
      <c r="L20" s="1836"/>
      <c r="M20" s="1836"/>
      <c r="N20" s="1836"/>
      <c r="O20" s="1836"/>
      <c r="P20" s="1836"/>
      <c r="Q20" s="1836"/>
      <c r="R20" s="409"/>
      <c r="S20" s="1997"/>
      <c r="T20" s="1836"/>
      <c r="U20" s="1838"/>
      <c r="X20" s="1846"/>
    </row>
    <row r="21" spans="2:24" ht="15.75" thickBot="1" x14ac:dyDescent="0.3">
      <c r="B21" s="406"/>
      <c r="C21" s="42"/>
      <c r="D21" s="408"/>
      <c r="E21" s="408"/>
      <c r="F21" s="408"/>
      <c r="G21" s="408"/>
      <c r="H21" s="408"/>
      <c r="I21" s="1989"/>
      <c r="J21" s="1989"/>
      <c r="K21" s="1995"/>
      <c r="L21" s="1851" t="s">
        <v>1050</v>
      </c>
      <c r="M21" s="1851" t="s">
        <v>1050</v>
      </c>
      <c r="N21" s="1851" t="s">
        <v>1050</v>
      </c>
      <c r="O21" s="1851" t="s">
        <v>1050</v>
      </c>
      <c r="P21" s="1851" t="s">
        <v>1050</v>
      </c>
      <c r="Q21" s="1851" t="s">
        <v>1050</v>
      </c>
      <c r="R21" s="409"/>
      <c r="S21" s="1997"/>
      <c r="T21" s="1851" t="s">
        <v>1050</v>
      </c>
      <c r="U21" s="1852" t="s">
        <v>1050</v>
      </c>
      <c r="X21" s="1846"/>
    </row>
    <row r="22" spans="2:24" ht="15.75" thickBot="1" x14ac:dyDescent="0.3">
      <c r="B22" s="406"/>
      <c r="C22" s="42"/>
      <c r="D22" s="408"/>
      <c r="E22" s="68"/>
      <c r="F22" s="68"/>
      <c r="G22" s="68"/>
      <c r="H22" s="68"/>
      <c r="I22" s="1990"/>
      <c r="J22" s="1990"/>
      <c r="K22" s="1996"/>
      <c r="L22" s="1839"/>
      <c r="M22" s="1839"/>
      <c r="N22" s="1839"/>
      <c r="O22" s="1839"/>
      <c r="P22" s="1839"/>
      <c r="Q22" s="1839"/>
      <c r="R22" s="1840"/>
      <c r="S22" s="1998"/>
      <c r="T22" s="1839"/>
      <c r="U22" s="1841"/>
      <c r="W22" s="1847" t="s">
        <v>495</v>
      </c>
      <c r="X22" s="1846"/>
    </row>
    <row r="23" spans="2:24" x14ac:dyDescent="0.25">
      <c r="B23" s="406"/>
      <c r="C23" s="42"/>
      <c r="D23" s="408"/>
      <c r="E23" s="68"/>
      <c r="F23" s="68"/>
      <c r="G23" s="68"/>
      <c r="H23" s="68"/>
      <c r="I23" s="15"/>
      <c r="J23" s="15"/>
      <c r="K23" s="410"/>
      <c r="L23" s="1842" t="str">
        <f t="shared" ref="L23:Q23" si="0">IF(AND(L22&lt;&gt;0,L125&lt;&gt;0),((IF(((ROUND(L22,0))-(ROUND(L125,0)))&lt;0,"Source &lt; Uses",(IF(((ROUND(L22,))-(ROUND(L125,0)))&gt;0,"Source &gt; Uses","Source = Uses"))))),"")</f>
        <v/>
      </c>
      <c r="M23" s="1842" t="str">
        <f t="shared" si="0"/>
        <v/>
      </c>
      <c r="N23" s="1842" t="str">
        <f t="shared" si="0"/>
        <v/>
      </c>
      <c r="O23" s="1842" t="str">
        <f t="shared" si="0"/>
        <v/>
      </c>
      <c r="P23" s="1842" t="str">
        <f t="shared" si="0"/>
        <v/>
      </c>
      <c r="Q23" s="1842" t="str">
        <f t="shared" si="0"/>
        <v/>
      </c>
      <c r="R23" s="1844"/>
      <c r="S23" s="1843"/>
      <c r="T23" s="1842" t="str">
        <f>IF(AND(T22&lt;&gt;0,T125&lt;&gt;0),((IF(((ROUND(T22,0))-(ROUND(T125,0)))&lt;0,"Source &lt; Uses",(IF(((ROUND(T22,))-(ROUND(T125,0)))&gt;0,"Source &gt; Uses","Source = Uses"))))),"")</f>
        <v/>
      </c>
      <c r="U23" s="1842" t="str">
        <f>IF(AND(U22&lt;&gt;0,U125&lt;&gt;0),((IF(((ROUND(U22,0))-(ROUND(U125,0)))&lt;0,"Source &lt; Uses",(IF(((ROUND(U22,))-(ROUND(U125,0)))&gt;0,"Source &gt; Uses","Source = Uses"))))),"")</f>
        <v/>
      </c>
      <c r="W23" s="1000"/>
      <c r="X23" s="1846"/>
    </row>
    <row r="24" spans="2:24" ht="15.75" thickBot="1" x14ac:dyDescent="0.3">
      <c r="B24" s="406"/>
      <c r="C24" s="75" t="s">
        <v>150</v>
      </c>
      <c r="D24" s="75"/>
      <c r="E24" s="75"/>
      <c r="F24" s="75"/>
      <c r="G24" s="75"/>
      <c r="H24" s="44"/>
      <c r="I24" s="44"/>
      <c r="J24" s="44"/>
      <c r="K24" s="44"/>
      <c r="R24" s="1848"/>
      <c r="S24" s="1001"/>
      <c r="X24" s="1846"/>
    </row>
    <row r="25" spans="2:24" x14ac:dyDescent="0.25">
      <c r="B25" s="406"/>
      <c r="C25" s="42"/>
      <c r="D25" s="136" t="s">
        <v>151</v>
      </c>
      <c r="E25" s="136"/>
      <c r="F25" s="136"/>
      <c r="G25" s="136"/>
      <c r="H25" s="136"/>
      <c r="I25" s="739">
        <f t="shared" ref="I25:I31" si="1">IFERROR(J25/J$124," ")</f>
        <v>0</v>
      </c>
      <c r="J25" s="1004"/>
      <c r="K25" s="740">
        <f t="shared" ref="K25:K30" si="2">ROUND((SUM(L25:Q25)),0)</f>
        <v>0</v>
      </c>
      <c r="L25" s="741"/>
      <c r="M25" s="742"/>
      <c r="N25" s="742"/>
      <c r="O25" s="742"/>
      <c r="P25" s="742"/>
      <c r="Q25" s="742"/>
      <c r="R25" s="411"/>
      <c r="S25" s="751">
        <f t="shared" ref="S25:S30" si="3">ROUND((SUM(T25:U25)),0)</f>
        <v>0</v>
      </c>
      <c r="T25" s="741"/>
      <c r="U25" s="752"/>
      <c r="W25" s="1833"/>
      <c r="X25" s="1846"/>
    </row>
    <row r="26" spans="2:24" x14ac:dyDescent="0.25">
      <c r="B26" s="406"/>
      <c r="C26" s="42"/>
      <c r="D26" s="138" t="s">
        <v>152</v>
      </c>
      <c r="E26" s="138"/>
      <c r="F26" s="138"/>
      <c r="G26" s="138"/>
      <c r="H26" s="138"/>
      <c r="I26" s="743">
        <f t="shared" si="1"/>
        <v>0</v>
      </c>
      <c r="J26" s="1002"/>
      <c r="K26" s="744">
        <f t="shared" si="2"/>
        <v>0</v>
      </c>
      <c r="L26" s="745"/>
      <c r="M26" s="746"/>
      <c r="N26" s="746"/>
      <c r="O26" s="746"/>
      <c r="P26" s="746"/>
      <c r="Q26" s="746"/>
      <c r="R26" s="412"/>
      <c r="S26" s="753">
        <f t="shared" si="3"/>
        <v>0</v>
      </c>
      <c r="T26" s="745"/>
      <c r="U26" s="754"/>
      <c r="W26" s="1834"/>
      <c r="X26" s="1846"/>
    </row>
    <row r="27" spans="2:24" x14ac:dyDescent="0.25">
      <c r="B27" s="406"/>
      <c r="C27" s="42"/>
      <c r="D27" s="41" t="s">
        <v>153</v>
      </c>
      <c r="E27" s="41"/>
      <c r="F27" s="41"/>
      <c r="G27" s="41"/>
      <c r="H27" s="41"/>
      <c r="I27" s="743">
        <f t="shared" si="1"/>
        <v>0</v>
      </c>
      <c r="J27" s="1002"/>
      <c r="K27" s="744">
        <f t="shared" si="2"/>
        <v>0</v>
      </c>
      <c r="L27" s="745"/>
      <c r="M27" s="746"/>
      <c r="N27" s="746"/>
      <c r="O27" s="746"/>
      <c r="P27" s="746"/>
      <c r="Q27" s="746"/>
      <c r="R27" s="412"/>
      <c r="S27" s="753">
        <f t="shared" si="3"/>
        <v>0</v>
      </c>
      <c r="T27" s="745"/>
      <c r="U27" s="754"/>
      <c r="W27" s="1834"/>
      <c r="X27" s="1846"/>
    </row>
    <row r="28" spans="2:24" x14ac:dyDescent="0.25">
      <c r="B28" s="406"/>
      <c r="C28" s="42"/>
      <c r="D28" s="41" t="s">
        <v>154</v>
      </c>
      <c r="E28" s="41"/>
      <c r="F28" s="41"/>
      <c r="G28" s="41"/>
      <c r="H28" s="41"/>
      <c r="I28" s="743">
        <f t="shared" si="1"/>
        <v>0</v>
      </c>
      <c r="J28" s="1002"/>
      <c r="K28" s="744">
        <f t="shared" si="2"/>
        <v>0</v>
      </c>
      <c r="L28" s="745"/>
      <c r="M28" s="746"/>
      <c r="N28" s="746"/>
      <c r="O28" s="746"/>
      <c r="P28" s="746"/>
      <c r="Q28" s="746"/>
      <c r="R28" s="412"/>
      <c r="S28" s="753">
        <f t="shared" si="3"/>
        <v>0</v>
      </c>
      <c r="T28" s="745"/>
      <c r="U28" s="754"/>
      <c r="W28" s="1834"/>
      <c r="X28" s="1846"/>
    </row>
    <row r="29" spans="2:24" x14ac:dyDescent="0.25">
      <c r="B29" s="406"/>
      <c r="C29" s="42"/>
      <c r="D29" s="47" t="s">
        <v>155</v>
      </c>
      <c r="E29" s="47"/>
      <c r="F29" s="47"/>
      <c r="G29" s="47"/>
      <c r="H29" s="47"/>
      <c r="I29" s="743">
        <f t="shared" si="1"/>
        <v>0</v>
      </c>
      <c r="J29" s="1002"/>
      <c r="K29" s="744">
        <f t="shared" si="2"/>
        <v>0</v>
      </c>
      <c r="L29" s="745"/>
      <c r="M29" s="746"/>
      <c r="N29" s="746"/>
      <c r="O29" s="746"/>
      <c r="P29" s="746"/>
      <c r="Q29" s="746"/>
      <c r="R29" s="412"/>
      <c r="S29" s="753">
        <f t="shared" si="3"/>
        <v>0</v>
      </c>
      <c r="T29" s="745"/>
      <c r="U29" s="754"/>
      <c r="W29" s="1834"/>
      <c r="X29" s="1846"/>
    </row>
    <row r="30" spans="2:24" ht="15.75" thickBot="1" x14ac:dyDescent="0.3">
      <c r="B30" s="406"/>
      <c r="C30" s="42"/>
      <c r="D30" s="47" t="s">
        <v>416</v>
      </c>
      <c r="E30" s="1999"/>
      <c r="F30" s="2000"/>
      <c r="G30" s="2001"/>
      <c r="H30" s="146"/>
      <c r="I30" s="747">
        <f t="shared" si="1"/>
        <v>0</v>
      </c>
      <c r="J30" s="1003"/>
      <c r="K30" s="748">
        <f t="shared" si="2"/>
        <v>0</v>
      </c>
      <c r="L30" s="749"/>
      <c r="M30" s="750"/>
      <c r="N30" s="750"/>
      <c r="O30" s="750"/>
      <c r="P30" s="750"/>
      <c r="Q30" s="750"/>
      <c r="R30" s="412"/>
      <c r="S30" s="755">
        <f t="shared" si="3"/>
        <v>0</v>
      </c>
      <c r="T30" s="749"/>
      <c r="U30" s="756"/>
      <c r="W30" s="1835"/>
      <c r="X30" s="1846"/>
    </row>
    <row r="31" spans="2:24" ht="15.75" thickBot="1" x14ac:dyDescent="0.3">
      <c r="B31" s="406"/>
      <c r="C31" s="42"/>
      <c r="D31" s="41"/>
      <c r="E31" s="41"/>
      <c r="F31" s="41"/>
      <c r="G31" s="45" t="s">
        <v>156</v>
      </c>
      <c r="H31" s="45"/>
      <c r="I31" s="316">
        <f t="shared" si="1"/>
        <v>0</v>
      </c>
      <c r="J31" s="34">
        <f t="shared" ref="J31:Q31" si="4">SUM(J25:J30)</f>
        <v>0</v>
      </c>
      <c r="K31" s="22">
        <f t="shared" si="4"/>
        <v>0</v>
      </c>
      <c r="L31" s="1049">
        <f t="shared" si="4"/>
        <v>0</v>
      </c>
      <c r="M31" s="1050">
        <f t="shared" si="4"/>
        <v>0</v>
      </c>
      <c r="N31" s="1050">
        <f t="shared" si="4"/>
        <v>0</v>
      </c>
      <c r="O31" s="1050">
        <f t="shared" si="4"/>
        <v>0</v>
      </c>
      <c r="P31" s="1050">
        <f t="shared" si="4"/>
        <v>0</v>
      </c>
      <c r="Q31" s="1050">
        <f t="shared" si="4"/>
        <v>0</v>
      </c>
      <c r="R31" s="413"/>
      <c r="S31" s="414">
        <f>SUM(S25:S30)</f>
        <v>0</v>
      </c>
      <c r="T31" s="1049">
        <f>SUM(T25:T30)</f>
        <v>0</v>
      </c>
      <c r="U31" s="1051">
        <f>SUM(U25:U30)</f>
        <v>0</v>
      </c>
      <c r="X31" s="1846"/>
    </row>
    <row r="32" spans="2:24" ht="3.75" customHeight="1" x14ac:dyDescent="0.25">
      <c r="B32" s="406"/>
      <c r="C32" s="41"/>
      <c r="D32" s="41"/>
      <c r="E32" s="41"/>
      <c r="F32" s="41"/>
      <c r="G32" s="41"/>
      <c r="H32" s="41"/>
      <c r="I32" s="408"/>
      <c r="J32" s="1669"/>
      <c r="K32" s="1670"/>
      <c r="L32" s="16"/>
      <c r="M32" s="16"/>
      <c r="N32" s="16"/>
      <c r="O32" s="16"/>
      <c r="P32" s="1670"/>
      <c r="Q32" s="16"/>
      <c r="R32" s="412"/>
      <c r="S32" s="16"/>
      <c r="T32" s="16"/>
      <c r="U32" s="16"/>
      <c r="X32" s="1846"/>
    </row>
    <row r="33" spans="2:24" ht="15.75" thickBot="1" x14ac:dyDescent="0.3">
      <c r="B33" s="406"/>
      <c r="C33" s="75" t="s">
        <v>157</v>
      </c>
      <c r="D33" s="75"/>
      <c r="E33" s="75"/>
      <c r="F33" s="75"/>
      <c r="G33" s="75"/>
      <c r="H33" s="44"/>
      <c r="I33" s="44"/>
      <c r="J33" s="1671"/>
      <c r="K33" s="1671"/>
      <c r="L33" s="1672"/>
      <c r="M33" s="1670"/>
      <c r="N33" s="1670"/>
      <c r="O33" s="1673"/>
      <c r="P33" s="1673"/>
      <c r="Q33" s="1673"/>
      <c r="R33" s="1674"/>
      <c r="S33" s="1675"/>
      <c r="T33" s="1673"/>
      <c r="U33" s="1673"/>
      <c r="X33" s="1846"/>
    </row>
    <row r="34" spans="2:24" x14ac:dyDescent="0.25">
      <c r="B34" s="406"/>
      <c r="C34" s="42"/>
      <c r="D34" s="140" t="s">
        <v>158</v>
      </c>
      <c r="E34" s="140"/>
      <c r="F34" s="140"/>
      <c r="G34" s="140"/>
      <c r="H34" s="140"/>
      <c r="I34" s="739">
        <f t="shared" ref="I34:I50" si="5">IFERROR(J34/J$124," ")</f>
        <v>0</v>
      </c>
      <c r="J34" s="1004"/>
      <c r="K34" s="757">
        <f>ROUND((SUM(L34:Q34)),0)</f>
        <v>0</v>
      </c>
      <c r="L34" s="741"/>
      <c r="M34" s="758"/>
      <c r="N34" s="758"/>
      <c r="O34" s="758"/>
      <c r="P34" s="758"/>
      <c r="Q34" s="758"/>
      <c r="R34" s="411"/>
      <c r="S34" s="764">
        <f t="shared" ref="S34:S48" si="6">ROUND((SUM(T34:U34)),0)</f>
        <v>0</v>
      </c>
      <c r="T34" s="741"/>
      <c r="U34" s="752"/>
      <c r="W34" s="1833"/>
      <c r="X34" s="1846"/>
    </row>
    <row r="35" spans="2:24" x14ac:dyDescent="0.25">
      <c r="B35" s="406"/>
      <c r="C35" s="42"/>
      <c r="D35" s="41" t="s">
        <v>159</v>
      </c>
      <c r="E35" s="41"/>
      <c r="F35" s="41"/>
      <c r="G35" s="41"/>
      <c r="H35" s="41"/>
      <c r="I35" s="743">
        <f t="shared" si="5"/>
        <v>0</v>
      </c>
      <c r="J35" s="1002"/>
      <c r="K35" s="759">
        <f t="shared" ref="K35:K48" si="7">ROUND((SUM(L35:Q35)),0)</f>
        <v>99</v>
      </c>
      <c r="L35" s="745"/>
      <c r="M35" s="760">
        <v>99</v>
      </c>
      <c r="N35" s="760"/>
      <c r="O35" s="760"/>
      <c r="P35" s="760"/>
      <c r="Q35" s="760"/>
      <c r="R35" s="412"/>
      <c r="S35" s="753">
        <f t="shared" si="6"/>
        <v>0</v>
      </c>
      <c r="T35" s="745"/>
      <c r="U35" s="754"/>
      <c r="W35" s="1834"/>
      <c r="X35" s="1846"/>
    </row>
    <row r="36" spans="2:24" x14ac:dyDescent="0.25">
      <c r="B36" s="406"/>
      <c r="C36" s="42"/>
      <c r="D36" s="41" t="s">
        <v>160</v>
      </c>
      <c r="E36" s="41"/>
      <c r="F36" s="41"/>
      <c r="G36" s="41"/>
      <c r="H36" s="41"/>
      <c r="I36" s="743">
        <f t="shared" si="5"/>
        <v>0</v>
      </c>
      <c r="J36" s="1002"/>
      <c r="K36" s="759">
        <f t="shared" si="7"/>
        <v>0</v>
      </c>
      <c r="L36" s="745"/>
      <c r="M36" s="760"/>
      <c r="N36" s="760"/>
      <c r="O36" s="760"/>
      <c r="P36" s="760"/>
      <c r="Q36" s="760"/>
      <c r="R36" s="412"/>
      <c r="S36" s="753">
        <f t="shared" si="6"/>
        <v>0</v>
      </c>
      <c r="T36" s="745"/>
      <c r="U36" s="754"/>
      <c r="W36" s="1834"/>
      <c r="X36" s="1846"/>
    </row>
    <row r="37" spans="2:24" x14ac:dyDescent="0.25">
      <c r="B37" s="406"/>
      <c r="C37" s="42"/>
      <c r="D37" s="41" t="s">
        <v>161</v>
      </c>
      <c r="E37" s="41"/>
      <c r="F37" s="41"/>
      <c r="G37" s="41"/>
      <c r="H37" s="41"/>
      <c r="I37" s="743">
        <f t="shared" si="5"/>
        <v>0</v>
      </c>
      <c r="J37" s="1002"/>
      <c r="K37" s="759">
        <f t="shared" si="7"/>
        <v>0</v>
      </c>
      <c r="L37" s="745"/>
      <c r="M37" s="760"/>
      <c r="N37" s="760"/>
      <c r="O37" s="760"/>
      <c r="P37" s="760"/>
      <c r="Q37" s="760"/>
      <c r="R37" s="412"/>
      <c r="S37" s="753">
        <f t="shared" si="6"/>
        <v>0</v>
      </c>
      <c r="T37" s="745"/>
      <c r="U37" s="754"/>
      <c r="W37" s="1834"/>
      <c r="X37" s="1846"/>
    </row>
    <row r="38" spans="2:24" x14ac:dyDescent="0.25">
      <c r="B38" s="406"/>
      <c r="C38" s="42"/>
      <c r="D38" s="41" t="s">
        <v>162</v>
      </c>
      <c r="E38" s="41"/>
      <c r="F38" s="41"/>
      <c r="G38" s="41"/>
      <c r="H38" s="41"/>
      <c r="I38" s="743">
        <f t="shared" si="5"/>
        <v>0</v>
      </c>
      <c r="J38" s="1002"/>
      <c r="K38" s="759">
        <f t="shared" si="7"/>
        <v>0</v>
      </c>
      <c r="L38" s="745"/>
      <c r="M38" s="760"/>
      <c r="N38" s="760"/>
      <c r="O38" s="760"/>
      <c r="P38" s="760"/>
      <c r="Q38" s="760"/>
      <c r="R38" s="412"/>
      <c r="S38" s="753">
        <f t="shared" si="6"/>
        <v>0</v>
      </c>
      <c r="T38" s="745"/>
      <c r="U38" s="754"/>
      <c r="W38" s="1834"/>
      <c r="X38" s="1846"/>
    </row>
    <row r="39" spans="2:24" x14ac:dyDescent="0.25">
      <c r="B39" s="406"/>
      <c r="C39" s="42"/>
      <c r="D39" s="41" t="s">
        <v>489</v>
      </c>
      <c r="E39" s="41"/>
      <c r="F39" s="41"/>
      <c r="G39" s="315">
        <f>IFERROR(J39/(J35+J37+J38+J47),)</f>
        <v>0</v>
      </c>
      <c r="H39" s="50"/>
      <c r="I39" s="743">
        <f t="shared" si="5"/>
        <v>0</v>
      </c>
      <c r="J39" s="1002"/>
      <c r="K39" s="759">
        <f t="shared" si="7"/>
        <v>0</v>
      </c>
      <c r="L39" s="745"/>
      <c r="M39" s="760"/>
      <c r="N39" s="760"/>
      <c r="O39" s="760"/>
      <c r="P39" s="760"/>
      <c r="Q39" s="760"/>
      <c r="R39" s="412"/>
      <c r="S39" s="753">
        <f t="shared" si="6"/>
        <v>0</v>
      </c>
      <c r="T39" s="745"/>
      <c r="U39" s="754"/>
      <c r="W39" s="1834"/>
      <c r="X39" s="1846"/>
    </row>
    <row r="40" spans="2:24" x14ac:dyDescent="0.25">
      <c r="B40" s="406"/>
      <c r="C40" s="42"/>
      <c r="D40" s="41" t="s">
        <v>164</v>
      </c>
      <c r="E40" s="41"/>
      <c r="F40" s="41"/>
      <c r="G40" s="315">
        <f>IFERROR(J40/(J36+J37+J38+J47),)</f>
        <v>0</v>
      </c>
      <c r="H40" s="50"/>
      <c r="I40" s="743">
        <f t="shared" si="5"/>
        <v>0</v>
      </c>
      <c r="J40" s="1002"/>
      <c r="K40" s="759">
        <f t="shared" si="7"/>
        <v>0</v>
      </c>
      <c r="L40" s="745"/>
      <c r="M40" s="760"/>
      <c r="N40" s="760"/>
      <c r="O40" s="760"/>
      <c r="P40" s="760"/>
      <c r="Q40" s="760"/>
      <c r="R40" s="412"/>
      <c r="S40" s="753">
        <f t="shared" si="6"/>
        <v>0</v>
      </c>
      <c r="T40" s="745"/>
      <c r="U40" s="754"/>
      <c r="W40" s="1834"/>
      <c r="X40" s="1846"/>
    </row>
    <row r="41" spans="2:24" x14ac:dyDescent="0.25">
      <c r="B41" s="406"/>
      <c r="C41" s="42"/>
      <c r="D41" s="41" t="s">
        <v>165</v>
      </c>
      <c r="E41" s="41"/>
      <c r="F41" s="41"/>
      <c r="G41" s="41"/>
      <c r="H41" s="41"/>
      <c r="I41" s="743">
        <f t="shared" si="5"/>
        <v>0</v>
      </c>
      <c r="J41" s="1002"/>
      <c r="K41" s="759">
        <f t="shared" si="7"/>
        <v>0</v>
      </c>
      <c r="L41" s="745"/>
      <c r="M41" s="760"/>
      <c r="N41" s="760"/>
      <c r="O41" s="760"/>
      <c r="P41" s="760"/>
      <c r="Q41" s="760"/>
      <c r="R41" s="412"/>
      <c r="S41" s="753">
        <f t="shared" si="6"/>
        <v>0</v>
      </c>
      <c r="T41" s="745"/>
      <c r="U41" s="754"/>
      <c r="W41" s="1834"/>
      <c r="X41" s="1846"/>
    </row>
    <row r="42" spans="2:24" x14ac:dyDescent="0.25">
      <c r="B42" s="406"/>
      <c r="C42" s="42"/>
      <c r="D42" s="41" t="s">
        <v>166</v>
      </c>
      <c r="E42" s="41"/>
      <c r="F42" s="41"/>
      <c r="G42" s="41"/>
      <c r="H42" s="41"/>
      <c r="I42" s="743">
        <f t="shared" si="5"/>
        <v>0</v>
      </c>
      <c r="J42" s="1002"/>
      <c r="K42" s="759">
        <f t="shared" si="7"/>
        <v>0</v>
      </c>
      <c r="L42" s="745"/>
      <c r="M42" s="760"/>
      <c r="N42" s="760"/>
      <c r="O42" s="760"/>
      <c r="P42" s="760"/>
      <c r="Q42" s="760"/>
      <c r="R42" s="412"/>
      <c r="S42" s="753">
        <f t="shared" si="6"/>
        <v>0</v>
      </c>
      <c r="T42" s="745"/>
      <c r="U42" s="754"/>
      <c r="W42" s="1834"/>
      <c r="X42" s="1846"/>
    </row>
    <row r="43" spans="2:24" x14ac:dyDescent="0.25">
      <c r="B43" s="406"/>
      <c r="C43" s="42"/>
      <c r="D43" s="41" t="s">
        <v>167</v>
      </c>
      <c r="E43" s="41"/>
      <c r="F43" s="41"/>
      <c r="G43" s="41"/>
      <c r="H43" s="41"/>
      <c r="I43" s="743">
        <f t="shared" si="5"/>
        <v>0</v>
      </c>
      <c r="J43" s="1002"/>
      <c r="K43" s="759">
        <f t="shared" si="7"/>
        <v>0</v>
      </c>
      <c r="L43" s="745"/>
      <c r="M43" s="760"/>
      <c r="N43" s="760"/>
      <c r="O43" s="760"/>
      <c r="P43" s="760"/>
      <c r="Q43" s="760"/>
      <c r="R43" s="412"/>
      <c r="S43" s="753">
        <f t="shared" si="6"/>
        <v>0</v>
      </c>
      <c r="T43" s="745"/>
      <c r="U43" s="754"/>
      <c r="W43" s="1834"/>
      <c r="X43" s="1846"/>
    </row>
    <row r="44" spans="2:24" x14ac:dyDescent="0.25">
      <c r="B44" s="406"/>
      <c r="C44" s="42"/>
      <c r="D44" s="41" t="s">
        <v>168</v>
      </c>
      <c r="E44" s="41"/>
      <c r="F44" s="41"/>
      <c r="G44" s="41"/>
      <c r="H44" s="41"/>
      <c r="I44" s="743">
        <f t="shared" si="5"/>
        <v>0</v>
      </c>
      <c r="J44" s="1002"/>
      <c r="K44" s="759">
        <f t="shared" si="7"/>
        <v>0</v>
      </c>
      <c r="L44" s="745"/>
      <c r="M44" s="760"/>
      <c r="N44" s="760"/>
      <c r="O44" s="760"/>
      <c r="P44" s="760"/>
      <c r="Q44" s="760"/>
      <c r="R44" s="412"/>
      <c r="S44" s="753">
        <f t="shared" si="6"/>
        <v>0</v>
      </c>
      <c r="T44" s="745"/>
      <c r="U44" s="754"/>
      <c r="W44" s="1834"/>
      <c r="X44" s="1846"/>
    </row>
    <row r="45" spans="2:24" x14ac:dyDescent="0.25">
      <c r="B45" s="406"/>
      <c r="C45" s="42"/>
      <c r="D45" s="41" t="s">
        <v>169</v>
      </c>
      <c r="E45" s="41"/>
      <c r="F45" s="41"/>
      <c r="G45" s="41"/>
      <c r="H45" s="41"/>
      <c r="I45" s="743">
        <f t="shared" si="5"/>
        <v>0</v>
      </c>
      <c r="J45" s="1002"/>
      <c r="K45" s="759">
        <f t="shared" si="7"/>
        <v>0</v>
      </c>
      <c r="L45" s="745"/>
      <c r="M45" s="760"/>
      <c r="N45" s="760"/>
      <c r="O45" s="760"/>
      <c r="P45" s="760"/>
      <c r="Q45" s="760"/>
      <c r="R45" s="412"/>
      <c r="S45" s="753">
        <f t="shared" si="6"/>
        <v>0</v>
      </c>
      <c r="T45" s="745"/>
      <c r="U45" s="754"/>
      <c r="W45" s="1834"/>
      <c r="X45" s="1846"/>
    </row>
    <row r="46" spans="2:24" x14ac:dyDescent="0.25">
      <c r="B46" s="406"/>
      <c r="C46" s="42"/>
      <c r="D46" s="41" t="s">
        <v>170</v>
      </c>
      <c r="E46" s="41"/>
      <c r="F46" s="41"/>
      <c r="G46" s="41"/>
      <c r="H46" s="41"/>
      <c r="I46" s="743">
        <f t="shared" si="5"/>
        <v>0</v>
      </c>
      <c r="J46" s="1002"/>
      <c r="K46" s="759">
        <f t="shared" si="7"/>
        <v>0</v>
      </c>
      <c r="L46" s="745"/>
      <c r="M46" s="760"/>
      <c r="N46" s="760"/>
      <c r="O46" s="760"/>
      <c r="P46" s="760"/>
      <c r="Q46" s="760"/>
      <c r="R46" s="412"/>
      <c r="S46" s="753">
        <f t="shared" si="6"/>
        <v>0</v>
      </c>
      <c r="T46" s="745"/>
      <c r="U46" s="754"/>
      <c r="W46" s="1834"/>
      <c r="X46" s="1846"/>
    </row>
    <row r="47" spans="2:24" x14ac:dyDescent="0.25">
      <c r="B47" s="406"/>
      <c r="C47" s="42"/>
      <c r="D47" s="41" t="s">
        <v>171</v>
      </c>
      <c r="E47" s="41"/>
      <c r="F47" s="41"/>
      <c r="G47" s="41"/>
      <c r="H47" s="41"/>
      <c r="I47" s="743">
        <f t="shared" si="5"/>
        <v>0</v>
      </c>
      <c r="J47" s="1002"/>
      <c r="K47" s="759">
        <f t="shared" si="7"/>
        <v>0</v>
      </c>
      <c r="L47" s="745"/>
      <c r="M47" s="760"/>
      <c r="N47" s="760"/>
      <c r="O47" s="760"/>
      <c r="P47" s="760"/>
      <c r="Q47" s="760"/>
      <c r="R47" s="412"/>
      <c r="S47" s="753">
        <f t="shared" si="6"/>
        <v>0</v>
      </c>
      <c r="T47" s="745"/>
      <c r="U47" s="754"/>
      <c r="W47" s="1834"/>
      <c r="X47" s="1846"/>
    </row>
    <row r="48" spans="2:24" x14ac:dyDescent="0.25">
      <c r="B48" s="406"/>
      <c r="C48" s="42"/>
      <c r="D48" s="41" t="s">
        <v>172</v>
      </c>
      <c r="E48" s="41"/>
      <c r="F48" s="41"/>
      <c r="G48" s="41"/>
      <c r="H48" s="41"/>
      <c r="I48" s="743">
        <f t="shared" si="5"/>
        <v>0</v>
      </c>
      <c r="J48" s="1002"/>
      <c r="K48" s="759">
        <f t="shared" si="7"/>
        <v>0</v>
      </c>
      <c r="L48" s="745"/>
      <c r="M48" s="760"/>
      <c r="N48" s="760"/>
      <c r="O48" s="760"/>
      <c r="P48" s="760"/>
      <c r="Q48" s="760"/>
      <c r="R48" s="412"/>
      <c r="S48" s="753">
        <f t="shared" si="6"/>
        <v>0</v>
      </c>
      <c r="T48" s="745"/>
      <c r="U48" s="754"/>
      <c r="W48" s="1834"/>
      <c r="X48" s="1846"/>
    </row>
    <row r="49" spans="2:24" ht="15.75" thickBot="1" x14ac:dyDescent="0.3">
      <c r="B49" s="406"/>
      <c r="C49" s="42"/>
      <c r="D49" s="46" t="s">
        <v>416</v>
      </c>
      <c r="E49" s="1999"/>
      <c r="F49" s="2000"/>
      <c r="G49" s="2001"/>
      <c r="H49" s="46"/>
      <c r="I49" s="747">
        <f t="shared" si="5"/>
        <v>0</v>
      </c>
      <c r="J49" s="1003"/>
      <c r="K49" s="761">
        <f>ROUND((SUM(L49:Q49)),0)</f>
        <v>0</v>
      </c>
      <c r="L49" s="762"/>
      <c r="M49" s="763"/>
      <c r="N49" s="763"/>
      <c r="O49" s="763"/>
      <c r="P49" s="763"/>
      <c r="Q49" s="763"/>
      <c r="R49" s="412"/>
      <c r="S49" s="765">
        <f>ROUND((SUM(T49:U49)),0)</f>
        <v>0</v>
      </c>
      <c r="T49" s="762"/>
      <c r="U49" s="766"/>
      <c r="W49" s="1835"/>
      <c r="X49" s="1846"/>
    </row>
    <row r="50" spans="2:24" ht="15.75" thickBot="1" x14ac:dyDescent="0.3">
      <c r="B50" s="406"/>
      <c r="C50" s="42"/>
      <c r="D50" s="41"/>
      <c r="E50" s="41"/>
      <c r="F50" s="41"/>
      <c r="G50" s="45" t="s">
        <v>156</v>
      </c>
      <c r="H50" s="45"/>
      <c r="I50" s="316">
        <f t="shared" si="5"/>
        <v>0</v>
      </c>
      <c r="J50" s="34">
        <f t="shared" ref="J50:Q50" si="8">SUM(J34:J49)</f>
        <v>0</v>
      </c>
      <c r="K50" s="22">
        <f t="shared" si="8"/>
        <v>99</v>
      </c>
      <c r="L50" s="1049">
        <f t="shared" si="8"/>
        <v>0</v>
      </c>
      <c r="M50" s="1050">
        <f t="shared" si="8"/>
        <v>99</v>
      </c>
      <c r="N50" s="1050">
        <f t="shared" si="8"/>
        <v>0</v>
      </c>
      <c r="O50" s="1050">
        <f t="shared" si="8"/>
        <v>0</v>
      </c>
      <c r="P50" s="1050">
        <f t="shared" si="8"/>
        <v>0</v>
      </c>
      <c r="Q50" s="1050">
        <f t="shared" si="8"/>
        <v>0</v>
      </c>
      <c r="R50" s="413"/>
      <c r="S50" s="414">
        <f>SUM(S34:S49)</f>
        <v>0</v>
      </c>
      <c r="T50" s="1049">
        <f>SUM(T34:T49)</f>
        <v>0</v>
      </c>
      <c r="U50" s="1051">
        <f>SUM(U34:U49)</f>
        <v>0</v>
      </c>
      <c r="X50" s="1846"/>
    </row>
    <row r="51" spans="2:24" ht="9" customHeight="1" thickBot="1" x14ac:dyDescent="0.3">
      <c r="B51" s="415"/>
      <c r="C51" s="27"/>
      <c r="D51" s="27"/>
      <c r="E51" s="27"/>
      <c r="F51" s="27"/>
      <c r="G51" s="27"/>
      <c r="H51" s="27"/>
      <c r="I51" s="369"/>
      <c r="J51" s="1676"/>
      <c r="K51" s="1677"/>
      <c r="L51" s="416"/>
      <c r="M51" s="28"/>
      <c r="N51" s="28"/>
      <c r="O51" s="28"/>
      <c r="P51" s="1677"/>
      <c r="Q51" s="28"/>
      <c r="R51" s="417"/>
      <c r="S51" s="28"/>
      <c r="T51" s="416"/>
      <c r="U51" s="31"/>
      <c r="V51" s="31"/>
      <c r="W51" s="31"/>
      <c r="X51" s="1853"/>
    </row>
    <row r="52" spans="2:24" ht="15.75" thickBot="1" x14ac:dyDescent="0.3">
      <c r="B52" s="406"/>
      <c r="C52" s="75" t="s">
        <v>173</v>
      </c>
      <c r="D52" s="75"/>
      <c r="E52" s="75"/>
      <c r="F52" s="75"/>
      <c r="G52" s="75"/>
      <c r="H52" s="44"/>
      <c r="I52" s="44"/>
      <c r="J52" s="1671"/>
      <c r="K52" s="1671"/>
      <c r="L52" s="1672"/>
      <c r="M52" s="1670"/>
      <c r="N52" s="1670"/>
      <c r="O52" s="1673"/>
      <c r="P52" s="1673"/>
      <c r="Q52" s="1673"/>
      <c r="R52" s="1674"/>
      <c r="S52" s="1675"/>
      <c r="T52" s="1673"/>
      <c r="U52" s="16"/>
      <c r="V52" s="16"/>
      <c r="W52" s="16"/>
      <c r="X52" s="1854"/>
    </row>
    <row r="53" spans="2:24" x14ac:dyDescent="0.25">
      <c r="B53" s="406"/>
      <c r="C53" s="42"/>
      <c r="D53" s="140" t="s">
        <v>174</v>
      </c>
      <c r="E53" s="140"/>
      <c r="F53" s="140"/>
      <c r="G53" s="140"/>
      <c r="H53" s="140"/>
      <c r="I53" s="739">
        <f t="shared" ref="I53:I66" si="9">IFERROR(J53/J$124," ")</f>
        <v>0</v>
      </c>
      <c r="J53" s="1004"/>
      <c r="K53" s="757">
        <f>ROUND((SUM(L53:Q53)),0)</f>
        <v>0</v>
      </c>
      <c r="L53" s="741"/>
      <c r="M53" s="758"/>
      <c r="N53" s="758"/>
      <c r="O53" s="758"/>
      <c r="P53" s="758"/>
      <c r="Q53" s="758"/>
      <c r="R53" s="411"/>
      <c r="S53" s="764">
        <f t="shared" ref="S53:S64" si="10">ROUND((SUM(T53:U53)),0)</f>
        <v>0</v>
      </c>
      <c r="T53" s="741"/>
      <c r="U53" s="752"/>
      <c r="W53" s="1833"/>
      <c r="X53" s="1846"/>
    </row>
    <row r="54" spans="2:24" x14ac:dyDescent="0.25">
      <c r="B54" s="406"/>
      <c r="C54" s="42"/>
      <c r="D54" s="41" t="s">
        <v>175</v>
      </c>
      <c r="E54" s="41"/>
      <c r="F54" s="41"/>
      <c r="G54" s="41"/>
      <c r="H54" s="41"/>
      <c r="I54" s="743">
        <f t="shared" si="9"/>
        <v>0</v>
      </c>
      <c r="J54" s="1002"/>
      <c r="K54" s="759">
        <f t="shared" ref="K54:K65" si="11">ROUND((SUM(L54:Q54)),0)</f>
        <v>0</v>
      </c>
      <c r="L54" s="745"/>
      <c r="M54" s="760"/>
      <c r="N54" s="760"/>
      <c r="O54" s="760"/>
      <c r="P54" s="760"/>
      <c r="Q54" s="760"/>
      <c r="R54" s="412"/>
      <c r="S54" s="753">
        <f t="shared" si="10"/>
        <v>0</v>
      </c>
      <c r="T54" s="745"/>
      <c r="U54" s="754"/>
      <c r="W54" s="1834"/>
      <c r="X54" s="1846"/>
    </row>
    <row r="55" spans="2:24" x14ac:dyDescent="0.25">
      <c r="B55" s="406"/>
      <c r="C55" s="42"/>
      <c r="D55" s="41" t="s">
        <v>176</v>
      </c>
      <c r="E55" s="41"/>
      <c r="F55" s="41"/>
      <c r="G55" s="41"/>
      <c r="H55" s="41"/>
      <c r="I55" s="743">
        <f t="shared" si="9"/>
        <v>0</v>
      </c>
      <c r="J55" s="1002"/>
      <c r="K55" s="759">
        <f t="shared" si="11"/>
        <v>0</v>
      </c>
      <c r="L55" s="745"/>
      <c r="M55" s="760"/>
      <c r="N55" s="760"/>
      <c r="O55" s="760"/>
      <c r="P55" s="760"/>
      <c r="Q55" s="760"/>
      <c r="R55" s="412"/>
      <c r="S55" s="753">
        <f t="shared" si="10"/>
        <v>0</v>
      </c>
      <c r="T55" s="745"/>
      <c r="U55" s="754"/>
      <c r="W55" s="1834"/>
      <c r="X55" s="1846"/>
    </row>
    <row r="56" spans="2:24" x14ac:dyDescent="0.25">
      <c r="B56" s="406"/>
      <c r="C56" s="42"/>
      <c r="D56" s="41" t="s">
        <v>177</v>
      </c>
      <c r="E56" s="41"/>
      <c r="F56" s="41"/>
      <c r="G56" s="41"/>
      <c r="H56" s="41"/>
      <c r="I56" s="743">
        <f t="shared" si="9"/>
        <v>0</v>
      </c>
      <c r="J56" s="1002"/>
      <c r="K56" s="759">
        <f t="shared" si="11"/>
        <v>0</v>
      </c>
      <c r="L56" s="745"/>
      <c r="M56" s="760"/>
      <c r="N56" s="760"/>
      <c r="O56" s="760"/>
      <c r="P56" s="760"/>
      <c r="Q56" s="760"/>
      <c r="R56" s="412"/>
      <c r="S56" s="753">
        <f t="shared" si="10"/>
        <v>0</v>
      </c>
      <c r="T56" s="745"/>
      <c r="U56" s="754"/>
      <c r="W56" s="1834"/>
      <c r="X56" s="1846"/>
    </row>
    <row r="57" spans="2:24" x14ac:dyDescent="0.25">
      <c r="B57" s="406"/>
      <c r="C57" s="42"/>
      <c r="D57" s="47" t="s">
        <v>178</v>
      </c>
      <c r="E57" s="47"/>
      <c r="F57" s="47"/>
      <c r="G57" s="47"/>
      <c r="H57" s="47"/>
      <c r="I57" s="743">
        <f t="shared" si="9"/>
        <v>0</v>
      </c>
      <c r="J57" s="1002"/>
      <c r="K57" s="759">
        <f t="shared" si="11"/>
        <v>0</v>
      </c>
      <c r="L57" s="745"/>
      <c r="M57" s="760"/>
      <c r="N57" s="760"/>
      <c r="O57" s="760"/>
      <c r="P57" s="760"/>
      <c r="Q57" s="760"/>
      <c r="R57" s="412"/>
      <c r="S57" s="753">
        <f t="shared" si="10"/>
        <v>0</v>
      </c>
      <c r="T57" s="745"/>
      <c r="U57" s="754"/>
      <c r="W57" s="1834"/>
      <c r="X57" s="1846"/>
    </row>
    <row r="58" spans="2:24" x14ac:dyDescent="0.25">
      <c r="B58" s="406"/>
      <c r="C58" s="42"/>
      <c r="D58" s="41" t="s">
        <v>179</v>
      </c>
      <c r="E58" s="41"/>
      <c r="F58" s="41"/>
      <c r="G58" s="41"/>
      <c r="H58" s="41"/>
      <c r="I58" s="743">
        <f t="shared" si="9"/>
        <v>0</v>
      </c>
      <c r="J58" s="1002"/>
      <c r="K58" s="759">
        <f t="shared" si="11"/>
        <v>0</v>
      </c>
      <c r="L58" s="745"/>
      <c r="M58" s="760"/>
      <c r="N58" s="760"/>
      <c r="O58" s="760"/>
      <c r="P58" s="760"/>
      <c r="Q58" s="760"/>
      <c r="R58" s="412"/>
      <c r="S58" s="753">
        <f t="shared" si="10"/>
        <v>0</v>
      </c>
      <c r="T58" s="745"/>
      <c r="U58" s="754"/>
      <c r="W58" s="1834"/>
      <c r="X58" s="1846"/>
    </row>
    <row r="59" spans="2:24" x14ac:dyDescent="0.25">
      <c r="B59" s="406"/>
      <c r="C59" s="42"/>
      <c r="D59" s="41" t="s">
        <v>180</v>
      </c>
      <c r="E59" s="41"/>
      <c r="F59" s="41"/>
      <c r="G59" s="41"/>
      <c r="H59" s="41"/>
      <c r="I59" s="743">
        <f t="shared" si="9"/>
        <v>0</v>
      </c>
      <c r="J59" s="1002"/>
      <c r="K59" s="759">
        <f t="shared" si="11"/>
        <v>0</v>
      </c>
      <c r="L59" s="745"/>
      <c r="M59" s="760"/>
      <c r="N59" s="760"/>
      <c r="O59" s="760"/>
      <c r="P59" s="760"/>
      <c r="Q59" s="760"/>
      <c r="R59" s="412"/>
      <c r="S59" s="753">
        <f t="shared" si="10"/>
        <v>0</v>
      </c>
      <c r="T59" s="745"/>
      <c r="U59" s="754"/>
      <c r="W59" s="1834"/>
      <c r="X59" s="1846"/>
    </row>
    <row r="60" spans="2:24" x14ac:dyDescent="0.25">
      <c r="B60" s="406"/>
      <c r="C60" s="42"/>
      <c r="D60" s="41" t="s">
        <v>181</v>
      </c>
      <c r="E60" s="41"/>
      <c r="F60" s="41"/>
      <c r="G60" s="41"/>
      <c r="H60" s="41"/>
      <c r="I60" s="743">
        <f t="shared" si="9"/>
        <v>0</v>
      </c>
      <c r="J60" s="1002"/>
      <c r="K60" s="759">
        <f t="shared" si="11"/>
        <v>0</v>
      </c>
      <c r="L60" s="745"/>
      <c r="M60" s="760"/>
      <c r="N60" s="760"/>
      <c r="O60" s="760"/>
      <c r="P60" s="760"/>
      <c r="Q60" s="760"/>
      <c r="R60" s="412"/>
      <c r="S60" s="753">
        <f>ROUND((SUM(T60:U60)),0)</f>
        <v>0</v>
      </c>
      <c r="T60" s="745"/>
      <c r="U60" s="754"/>
      <c r="W60" s="1834"/>
      <c r="X60" s="1846"/>
    </row>
    <row r="61" spans="2:24" x14ac:dyDescent="0.25">
      <c r="B61" s="406"/>
      <c r="C61" s="42"/>
      <c r="D61" s="47" t="s">
        <v>182</v>
      </c>
      <c r="E61" s="47"/>
      <c r="F61" s="47"/>
      <c r="G61" s="47"/>
      <c r="H61" s="47"/>
      <c r="I61" s="743">
        <f t="shared" si="9"/>
        <v>0</v>
      </c>
      <c r="J61" s="1002"/>
      <c r="K61" s="759">
        <f t="shared" si="11"/>
        <v>0</v>
      </c>
      <c r="L61" s="745"/>
      <c r="M61" s="760"/>
      <c r="N61" s="760"/>
      <c r="O61" s="760"/>
      <c r="P61" s="760"/>
      <c r="Q61" s="760"/>
      <c r="R61" s="412"/>
      <c r="S61" s="753">
        <f t="shared" si="10"/>
        <v>0</v>
      </c>
      <c r="T61" s="745"/>
      <c r="U61" s="754"/>
      <c r="W61" s="1834"/>
      <c r="X61" s="1846"/>
    </row>
    <row r="62" spans="2:24" x14ac:dyDescent="0.25">
      <c r="B62" s="406"/>
      <c r="C62" s="42"/>
      <c r="D62" s="47" t="s">
        <v>183</v>
      </c>
      <c r="E62" s="47"/>
      <c r="F62" s="47"/>
      <c r="G62" s="47"/>
      <c r="H62" s="47"/>
      <c r="I62" s="743">
        <f t="shared" si="9"/>
        <v>0</v>
      </c>
      <c r="J62" s="1002"/>
      <c r="K62" s="759">
        <f t="shared" si="11"/>
        <v>0</v>
      </c>
      <c r="L62" s="745"/>
      <c r="M62" s="760"/>
      <c r="N62" s="760"/>
      <c r="O62" s="760"/>
      <c r="P62" s="760"/>
      <c r="Q62" s="760"/>
      <c r="R62" s="412"/>
      <c r="S62" s="753">
        <f t="shared" si="10"/>
        <v>0</v>
      </c>
      <c r="T62" s="745"/>
      <c r="U62" s="754"/>
      <c r="W62" s="1834"/>
      <c r="X62" s="1846"/>
    </row>
    <row r="63" spans="2:24" x14ac:dyDescent="0.25">
      <c r="B63" s="406"/>
      <c r="C63" s="42"/>
      <c r="D63" s="47" t="s">
        <v>184</v>
      </c>
      <c r="E63" s="47"/>
      <c r="F63" s="47"/>
      <c r="G63" s="47"/>
      <c r="H63" s="47"/>
      <c r="I63" s="743">
        <f t="shared" si="9"/>
        <v>0</v>
      </c>
      <c r="J63" s="1002"/>
      <c r="K63" s="759">
        <f t="shared" si="11"/>
        <v>0</v>
      </c>
      <c r="L63" s="767"/>
      <c r="M63" s="768"/>
      <c r="N63" s="768"/>
      <c r="O63" s="768"/>
      <c r="P63" s="768"/>
      <c r="Q63" s="768"/>
      <c r="R63" s="412"/>
      <c r="S63" s="753">
        <f t="shared" si="10"/>
        <v>0</v>
      </c>
      <c r="T63" s="767"/>
      <c r="U63" s="770"/>
      <c r="W63" s="1834"/>
      <c r="X63" s="1846"/>
    </row>
    <row r="64" spans="2:24" x14ac:dyDescent="0.25">
      <c r="B64" s="406"/>
      <c r="C64" s="42"/>
      <c r="D64" s="80" t="s">
        <v>185</v>
      </c>
      <c r="E64" s="80"/>
      <c r="F64" s="80"/>
      <c r="G64" s="80"/>
      <c r="H64" s="80"/>
      <c r="I64" s="743">
        <f t="shared" si="9"/>
        <v>0</v>
      </c>
      <c r="J64" s="1002"/>
      <c r="K64" s="759">
        <f t="shared" si="11"/>
        <v>0</v>
      </c>
      <c r="L64" s="767"/>
      <c r="M64" s="768"/>
      <c r="N64" s="768"/>
      <c r="O64" s="768"/>
      <c r="P64" s="768"/>
      <c r="Q64" s="768"/>
      <c r="R64" s="412"/>
      <c r="S64" s="753">
        <f t="shared" si="10"/>
        <v>0</v>
      </c>
      <c r="T64" s="767"/>
      <c r="U64" s="770"/>
      <c r="W64" s="1834"/>
      <c r="X64" s="1846"/>
    </row>
    <row r="65" spans="2:24" ht="15.75" thickBot="1" x14ac:dyDescent="0.3">
      <c r="B65" s="406"/>
      <c r="C65" s="42"/>
      <c r="D65" s="46" t="s">
        <v>416</v>
      </c>
      <c r="E65" s="1999"/>
      <c r="F65" s="2000"/>
      <c r="G65" s="2001"/>
      <c r="H65" s="46"/>
      <c r="I65" s="747">
        <f t="shared" si="9"/>
        <v>0</v>
      </c>
      <c r="J65" s="1003"/>
      <c r="K65" s="761">
        <f t="shared" si="11"/>
        <v>0</v>
      </c>
      <c r="L65" s="749"/>
      <c r="M65" s="769"/>
      <c r="N65" s="769"/>
      <c r="O65" s="769"/>
      <c r="P65" s="769"/>
      <c r="Q65" s="769"/>
      <c r="R65" s="412"/>
      <c r="S65" s="765">
        <f>ROUND((SUM(T65:U65)),0)</f>
        <v>0</v>
      </c>
      <c r="T65" s="749"/>
      <c r="U65" s="756"/>
      <c r="W65" s="1835"/>
      <c r="X65" s="1846"/>
    </row>
    <row r="66" spans="2:24" ht="15.75" thickBot="1" x14ac:dyDescent="0.3">
      <c r="B66" s="406"/>
      <c r="C66" s="42"/>
      <c r="D66" s="41"/>
      <c r="E66" s="41"/>
      <c r="F66" s="41"/>
      <c r="G66" s="45" t="s">
        <v>156</v>
      </c>
      <c r="H66" s="45"/>
      <c r="I66" s="316">
        <f t="shared" si="9"/>
        <v>0</v>
      </c>
      <c r="J66" s="34">
        <f t="shared" ref="J66:Q66" si="12">SUM(J53:J65)</f>
        <v>0</v>
      </c>
      <c r="K66" s="22">
        <f t="shared" si="12"/>
        <v>0</v>
      </c>
      <c r="L66" s="1049">
        <f t="shared" si="12"/>
        <v>0</v>
      </c>
      <c r="M66" s="1050">
        <f t="shared" si="12"/>
        <v>0</v>
      </c>
      <c r="N66" s="1050">
        <f t="shared" si="12"/>
        <v>0</v>
      </c>
      <c r="O66" s="1050">
        <f t="shared" si="12"/>
        <v>0</v>
      </c>
      <c r="P66" s="1050">
        <f t="shared" si="12"/>
        <v>0</v>
      </c>
      <c r="Q66" s="1050">
        <f t="shared" si="12"/>
        <v>0</v>
      </c>
      <c r="R66" s="413"/>
      <c r="S66" s="414">
        <f>SUM(S53:S65)</f>
        <v>0</v>
      </c>
      <c r="T66" s="1049">
        <f>SUM(T53:T65)</f>
        <v>0</v>
      </c>
      <c r="U66" s="1051">
        <f>SUM(U53:U65)</f>
        <v>0</v>
      </c>
      <c r="X66" s="1846"/>
    </row>
    <row r="67" spans="2:24" ht="3.75" customHeight="1" x14ac:dyDescent="0.25">
      <c r="B67" s="406"/>
      <c r="C67" s="41"/>
      <c r="D67" s="41"/>
      <c r="E67" s="41"/>
      <c r="F67" s="41"/>
      <c r="G67" s="41"/>
      <c r="H67" s="41"/>
      <c r="I67" s="364"/>
      <c r="J67" s="1678"/>
      <c r="K67" s="1679"/>
      <c r="L67" s="418"/>
      <c r="M67" s="321"/>
      <c r="N67" s="321"/>
      <c r="O67" s="321"/>
      <c r="P67" s="1679"/>
      <c r="Q67" s="321"/>
      <c r="R67" s="419"/>
      <c r="S67" s="321"/>
      <c r="T67" s="418"/>
      <c r="U67" s="321"/>
      <c r="X67" s="1846"/>
    </row>
    <row r="68" spans="2:24" ht="15.75" thickBot="1" x14ac:dyDescent="0.3">
      <c r="B68" s="406"/>
      <c r="C68" s="75" t="s">
        <v>186</v>
      </c>
      <c r="D68" s="75"/>
      <c r="E68" s="75"/>
      <c r="F68" s="75"/>
      <c r="G68" s="75"/>
      <c r="H68" s="44"/>
      <c r="I68" s="44"/>
      <c r="J68" s="1671"/>
      <c r="K68" s="1671"/>
      <c r="L68" s="1672"/>
      <c r="M68" s="1670"/>
      <c r="N68" s="1670"/>
      <c r="O68" s="1673"/>
      <c r="P68" s="1673"/>
      <c r="Q68" s="1673"/>
      <c r="R68" s="1674"/>
      <c r="S68" s="1675"/>
      <c r="T68" s="1673"/>
      <c r="U68" s="1673"/>
      <c r="X68" s="1846"/>
    </row>
    <row r="69" spans="2:24" x14ac:dyDescent="0.25">
      <c r="B69" s="406"/>
      <c r="C69" s="42"/>
      <c r="D69" s="140" t="s">
        <v>187</v>
      </c>
      <c r="E69" s="140"/>
      <c r="F69" s="140"/>
      <c r="G69" s="140"/>
      <c r="H69" s="140"/>
      <c r="I69" s="739">
        <f>IFERROR(J69/J$124," ")</f>
        <v>0</v>
      </c>
      <c r="J69" s="1004"/>
      <c r="K69" s="757">
        <f>ROUND((SUM(L69:Q69)),0)</f>
        <v>0</v>
      </c>
      <c r="L69" s="741"/>
      <c r="M69" s="758"/>
      <c r="N69" s="758"/>
      <c r="O69" s="758"/>
      <c r="P69" s="758"/>
      <c r="Q69" s="758"/>
      <c r="R69" s="411"/>
      <c r="S69" s="764">
        <f>ROUND((SUM(T69:U69)),0)</f>
        <v>0</v>
      </c>
      <c r="T69" s="741"/>
      <c r="U69" s="752"/>
      <c r="W69" s="1833"/>
      <c r="X69" s="1846"/>
    </row>
    <row r="70" spans="2:24" ht="15.75" thickBot="1" x14ac:dyDescent="0.3">
      <c r="B70" s="406"/>
      <c r="C70" s="42"/>
      <c r="D70" s="41" t="s">
        <v>188</v>
      </c>
      <c r="E70" s="41"/>
      <c r="F70" s="41"/>
      <c r="G70" s="41"/>
      <c r="H70" s="41"/>
      <c r="I70" s="747">
        <f>IFERROR(J70/J$124," ")</f>
        <v>0</v>
      </c>
      <c r="J70" s="1003"/>
      <c r="K70" s="761">
        <f>ROUND((SUM(L70:Q70)),0)</f>
        <v>0</v>
      </c>
      <c r="L70" s="762"/>
      <c r="M70" s="763"/>
      <c r="N70" s="763"/>
      <c r="O70" s="763"/>
      <c r="P70" s="763"/>
      <c r="Q70" s="763"/>
      <c r="R70" s="412"/>
      <c r="S70" s="765">
        <f>ROUND((SUM(T70:U70)),0)</f>
        <v>0</v>
      </c>
      <c r="T70" s="762"/>
      <c r="U70" s="766"/>
      <c r="W70" s="1835"/>
      <c r="X70" s="1846"/>
    </row>
    <row r="71" spans="2:24" ht="15.75" thickBot="1" x14ac:dyDescent="0.3">
      <c r="B71" s="406"/>
      <c r="C71" s="42"/>
      <c r="D71" s="41"/>
      <c r="E71" s="41"/>
      <c r="F71" s="41"/>
      <c r="G71" s="45" t="s">
        <v>156</v>
      </c>
      <c r="H71" s="45"/>
      <c r="I71" s="316">
        <f>IFERROR(J71/J$124," ")</f>
        <v>0</v>
      </c>
      <c r="J71" s="34">
        <f t="shared" ref="J71:Q71" si="13">SUM(J69:J70)</f>
        <v>0</v>
      </c>
      <c r="K71" s="22">
        <f t="shared" si="13"/>
        <v>0</v>
      </c>
      <c r="L71" s="1049">
        <f t="shared" si="13"/>
        <v>0</v>
      </c>
      <c r="M71" s="1050">
        <f t="shared" si="13"/>
        <v>0</v>
      </c>
      <c r="N71" s="1050">
        <f t="shared" si="13"/>
        <v>0</v>
      </c>
      <c r="O71" s="1050">
        <f t="shared" si="13"/>
        <v>0</v>
      </c>
      <c r="P71" s="1050">
        <f t="shared" si="13"/>
        <v>0</v>
      </c>
      <c r="Q71" s="1050">
        <f t="shared" si="13"/>
        <v>0</v>
      </c>
      <c r="R71" s="413"/>
      <c r="S71" s="414">
        <f>SUM(S69:S70)</f>
        <v>0</v>
      </c>
      <c r="T71" s="1049">
        <f>SUM(T69:T70)</f>
        <v>0</v>
      </c>
      <c r="U71" s="1051">
        <f>SUM(U69:U70)</f>
        <v>0</v>
      </c>
      <c r="X71" s="1846"/>
    </row>
    <row r="72" spans="2:24" ht="3.75" customHeight="1" x14ac:dyDescent="0.25">
      <c r="B72" s="406"/>
      <c r="C72" s="41"/>
      <c r="D72" s="45"/>
      <c r="E72" s="45"/>
      <c r="F72" s="45"/>
      <c r="G72" s="45"/>
      <c r="H72" s="45"/>
      <c r="I72" s="408"/>
      <c r="J72" s="1672"/>
      <c r="K72" s="1670"/>
      <c r="L72" s="16"/>
      <c r="M72" s="16"/>
      <c r="N72" s="16"/>
      <c r="O72" s="16"/>
      <c r="P72" s="1670"/>
      <c r="Q72" s="16"/>
      <c r="R72" s="412"/>
      <c r="S72" s="16"/>
      <c r="T72" s="16"/>
      <c r="U72" s="16"/>
      <c r="X72" s="1846"/>
    </row>
    <row r="73" spans="2:24" ht="15.75" thickBot="1" x14ac:dyDescent="0.3">
      <c r="B73" s="406"/>
      <c r="C73" s="75" t="s">
        <v>189</v>
      </c>
      <c r="D73" s="75"/>
      <c r="E73" s="75"/>
      <c r="F73" s="75"/>
      <c r="G73" s="75"/>
      <c r="H73" s="44"/>
      <c r="I73" s="44"/>
      <c r="J73" s="1671"/>
      <c r="K73" s="1671"/>
      <c r="L73" s="1672"/>
      <c r="M73" s="1670"/>
      <c r="N73" s="1670"/>
      <c r="O73" s="1673"/>
      <c r="P73" s="1673"/>
      <c r="Q73" s="1673"/>
      <c r="R73" s="1674"/>
      <c r="S73" s="1675"/>
      <c r="T73" s="1673"/>
      <c r="U73" s="1673"/>
      <c r="X73" s="1846"/>
    </row>
    <row r="74" spans="2:24" x14ac:dyDescent="0.25">
      <c r="B74" s="406"/>
      <c r="C74" s="42"/>
      <c r="D74" s="140" t="s">
        <v>190</v>
      </c>
      <c r="E74" s="140"/>
      <c r="F74" s="140"/>
      <c r="G74" s="140"/>
      <c r="H74" s="140"/>
      <c r="I74" s="739">
        <f t="shared" ref="I74:I79" si="14">IFERROR(J74/J$124," ")</f>
        <v>0</v>
      </c>
      <c r="J74" s="1004"/>
      <c r="K74" s="757">
        <f>ROUND((SUM(L74:Q74)),0)</f>
        <v>0</v>
      </c>
      <c r="L74" s="741"/>
      <c r="M74" s="758"/>
      <c r="N74" s="758"/>
      <c r="O74" s="758"/>
      <c r="P74" s="758"/>
      <c r="Q74" s="758"/>
      <c r="R74" s="411"/>
      <c r="S74" s="764">
        <f>ROUND((SUM(T74:U74)),0)</f>
        <v>0</v>
      </c>
      <c r="T74" s="741"/>
      <c r="U74" s="752"/>
      <c r="W74" s="1833"/>
      <c r="X74" s="1846"/>
    </row>
    <row r="75" spans="2:24" x14ac:dyDescent="0.25">
      <c r="B75" s="406"/>
      <c r="C75" s="42"/>
      <c r="D75" s="41" t="s">
        <v>191</v>
      </c>
      <c r="E75" s="41"/>
      <c r="F75" s="41"/>
      <c r="G75" s="41"/>
      <c r="H75" s="41"/>
      <c r="I75" s="743">
        <f t="shared" si="14"/>
        <v>0</v>
      </c>
      <c r="J75" s="1002"/>
      <c r="K75" s="759">
        <f>ROUND((SUM(L75:Q75)),0)</f>
        <v>0</v>
      </c>
      <c r="L75" s="745"/>
      <c r="M75" s="760"/>
      <c r="N75" s="760"/>
      <c r="O75" s="760"/>
      <c r="P75" s="760"/>
      <c r="Q75" s="760"/>
      <c r="R75" s="412"/>
      <c r="S75" s="753">
        <f>ROUND((SUM(T75:U75)),0)</f>
        <v>0</v>
      </c>
      <c r="T75" s="745"/>
      <c r="U75" s="754"/>
      <c r="W75" s="1834"/>
      <c r="X75" s="1846"/>
    </row>
    <row r="76" spans="2:24" x14ac:dyDescent="0.25">
      <c r="B76" s="406"/>
      <c r="C76" s="42"/>
      <c r="D76" s="41" t="s">
        <v>192</v>
      </c>
      <c r="E76" s="41"/>
      <c r="F76" s="41"/>
      <c r="G76" s="41"/>
      <c r="H76" s="41"/>
      <c r="I76" s="743">
        <f t="shared" si="14"/>
        <v>0</v>
      </c>
      <c r="J76" s="1002"/>
      <c r="K76" s="759">
        <f>ROUND((SUM(L76:Q76)),0)</f>
        <v>0</v>
      </c>
      <c r="L76" s="745"/>
      <c r="M76" s="760"/>
      <c r="N76" s="760"/>
      <c r="O76" s="760"/>
      <c r="P76" s="760"/>
      <c r="Q76" s="760"/>
      <c r="R76" s="412"/>
      <c r="S76" s="753">
        <f>ROUND((SUM(T76:U76)),0)</f>
        <v>0</v>
      </c>
      <c r="T76" s="745"/>
      <c r="U76" s="754"/>
      <c r="W76" s="1834"/>
      <c r="X76" s="1846"/>
    </row>
    <row r="77" spans="2:24" x14ac:dyDescent="0.25">
      <c r="B77" s="406"/>
      <c r="C77" s="42"/>
      <c r="D77" s="41" t="s">
        <v>193</v>
      </c>
      <c r="E77" s="41"/>
      <c r="F77" s="41"/>
      <c r="G77" s="41"/>
      <c r="H77" s="41"/>
      <c r="I77" s="743">
        <f t="shared" si="14"/>
        <v>0</v>
      </c>
      <c r="J77" s="1002"/>
      <c r="K77" s="759">
        <f>ROUND((SUM(L77:Q77)),0)</f>
        <v>0</v>
      </c>
      <c r="L77" s="745"/>
      <c r="M77" s="760"/>
      <c r="N77" s="760"/>
      <c r="O77" s="760"/>
      <c r="P77" s="760"/>
      <c r="Q77" s="760"/>
      <c r="R77" s="412"/>
      <c r="S77" s="753">
        <f>ROUND((SUM(T77:U77)),0)</f>
        <v>0</v>
      </c>
      <c r="T77" s="745"/>
      <c r="U77" s="754"/>
      <c r="W77" s="1834"/>
      <c r="X77" s="1846"/>
    </row>
    <row r="78" spans="2:24" ht="15.75" thickBot="1" x14ac:dyDescent="0.3">
      <c r="B78" s="406"/>
      <c r="C78" s="42"/>
      <c r="D78" s="41" t="s">
        <v>194</v>
      </c>
      <c r="E78" s="41"/>
      <c r="F78" s="41"/>
      <c r="G78" s="41"/>
      <c r="H78" s="41"/>
      <c r="I78" s="747">
        <f t="shared" si="14"/>
        <v>0</v>
      </c>
      <c r="J78" s="1003"/>
      <c r="K78" s="771">
        <f>ROUND((SUM(L78:Q78)),0)</f>
        <v>0</v>
      </c>
      <c r="L78" s="762"/>
      <c r="M78" s="763"/>
      <c r="N78" s="763"/>
      <c r="O78" s="763"/>
      <c r="P78" s="763"/>
      <c r="Q78" s="763"/>
      <c r="R78" s="412"/>
      <c r="S78" s="765">
        <f>ROUND((SUM(T78:U78)),0)</f>
        <v>0</v>
      </c>
      <c r="T78" s="762"/>
      <c r="U78" s="766"/>
      <c r="W78" s="1835"/>
      <c r="X78" s="1846"/>
    </row>
    <row r="79" spans="2:24" ht="15.75" thickBot="1" x14ac:dyDescent="0.3">
      <c r="B79" s="406"/>
      <c r="C79" s="42"/>
      <c r="D79" s="41"/>
      <c r="E79" s="41"/>
      <c r="F79" s="41"/>
      <c r="G79" s="45" t="s">
        <v>156</v>
      </c>
      <c r="H79" s="45"/>
      <c r="I79" s="316">
        <f t="shared" si="14"/>
        <v>0</v>
      </c>
      <c r="J79" s="34">
        <f t="shared" ref="J79:Q79" si="15">SUM(J74:J78)</f>
        <v>0</v>
      </c>
      <c r="K79" s="22">
        <f t="shared" si="15"/>
        <v>0</v>
      </c>
      <c r="L79" s="1049">
        <f t="shared" si="15"/>
        <v>0</v>
      </c>
      <c r="M79" s="1050">
        <f t="shared" si="15"/>
        <v>0</v>
      </c>
      <c r="N79" s="1050">
        <f t="shared" si="15"/>
        <v>0</v>
      </c>
      <c r="O79" s="1050">
        <f t="shared" si="15"/>
        <v>0</v>
      </c>
      <c r="P79" s="1050">
        <f t="shared" si="15"/>
        <v>0</v>
      </c>
      <c r="Q79" s="1050">
        <f t="shared" si="15"/>
        <v>0</v>
      </c>
      <c r="R79" s="413"/>
      <c r="S79" s="414">
        <f>SUM(S74:S78)</f>
        <v>0</v>
      </c>
      <c r="T79" s="1049">
        <f>SUM(T74:T78)</f>
        <v>0</v>
      </c>
      <c r="U79" s="1051">
        <f>SUM(U74:U78)</f>
        <v>0</v>
      </c>
      <c r="X79" s="1846"/>
    </row>
    <row r="80" spans="2:24" ht="9" customHeight="1" thickBot="1" x14ac:dyDescent="0.3">
      <c r="B80" s="415"/>
      <c r="C80" s="27"/>
      <c r="D80" s="30"/>
      <c r="E80" s="30"/>
      <c r="F80" s="30"/>
      <c r="G80" s="30"/>
      <c r="H80" s="30"/>
      <c r="I80" s="369"/>
      <c r="J80" s="1676"/>
      <c r="K80" s="1677"/>
      <c r="L80" s="28"/>
      <c r="M80" s="28"/>
      <c r="N80" s="28"/>
      <c r="O80" s="28"/>
      <c r="P80" s="1677"/>
      <c r="Q80" s="28"/>
      <c r="R80" s="417"/>
      <c r="S80" s="28"/>
      <c r="T80" s="28"/>
      <c r="U80" s="31"/>
      <c r="V80" s="31"/>
      <c r="W80" s="31"/>
      <c r="X80" s="1853"/>
    </row>
    <row r="81" spans="2:24" ht="15.75" thickBot="1" x14ac:dyDescent="0.3">
      <c r="B81" s="406"/>
      <c r="C81" s="75" t="s">
        <v>195</v>
      </c>
      <c r="D81" s="75"/>
      <c r="E81" s="75"/>
      <c r="F81" s="75"/>
      <c r="G81" s="75"/>
      <c r="H81" s="44"/>
      <c r="I81" s="44"/>
      <c r="J81" s="1671"/>
      <c r="K81" s="1671"/>
      <c r="L81" s="16"/>
      <c r="M81" s="16"/>
      <c r="N81" s="16"/>
      <c r="O81" s="16"/>
      <c r="P81" s="1670"/>
      <c r="Q81" s="16"/>
      <c r="R81" s="412"/>
      <c r="S81" s="16"/>
      <c r="T81" s="16"/>
      <c r="U81" s="16"/>
      <c r="V81" s="16"/>
      <c r="W81" s="16"/>
      <c r="X81" s="1854"/>
    </row>
    <row r="82" spans="2:24" x14ac:dyDescent="0.25">
      <c r="B82" s="406"/>
      <c r="C82" s="42"/>
      <c r="D82" s="140" t="s">
        <v>196</v>
      </c>
      <c r="E82" s="140"/>
      <c r="F82" s="140"/>
      <c r="G82" s="140"/>
      <c r="H82" s="140"/>
      <c r="I82" s="739">
        <f t="shared" ref="I82:I90" si="16">IFERROR(J82/J$124," ")</f>
        <v>0</v>
      </c>
      <c r="J82" s="1004"/>
      <c r="K82" s="757">
        <f>ROUND((SUM(L82:Q82)),0)</f>
        <v>0</v>
      </c>
      <c r="L82" s="741"/>
      <c r="M82" s="758"/>
      <c r="N82" s="758"/>
      <c r="O82" s="758"/>
      <c r="P82" s="758"/>
      <c r="Q82" s="758"/>
      <c r="R82" s="411"/>
      <c r="S82" s="764">
        <f t="shared" ref="S82:S88" si="17">ROUND((SUM(T82:U82)),0)</f>
        <v>0</v>
      </c>
      <c r="T82" s="741"/>
      <c r="U82" s="752"/>
      <c r="W82" s="1833"/>
      <c r="X82" s="1846"/>
    </row>
    <row r="83" spans="2:24" x14ac:dyDescent="0.25">
      <c r="B83" s="406"/>
      <c r="C83" s="42"/>
      <c r="D83" s="41" t="s">
        <v>197</v>
      </c>
      <c r="E83" s="41"/>
      <c r="F83" s="41"/>
      <c r="G83" s="41"/>
      <c r="H83" s="41"/>
      <c r="I83" s="743">
        <f t="shared" si="16"/>
        <v>0</v>
      </c>
      <c r="J83" s="1002"/>
      <c r="K83" s="759">
        <f t="shared" ref="K83:K88" si="18">ROUND((SUM(L83:Q83)),0)</f>
        <v>0</v>
      </c>
      <c r="L83" s="745"/>
      <c r="M83" s="760"/>
      <c r="N83" s="760"/>
      <c r="O83" s="760"/>
      <c r="P83" s="760"/>
      <c r="Q83" s="760"/>
      <c r="R83" s="412"/>
      <c r="S83" s="753">
        <f t="shared" si="17"/>
        <v>0</v>
      </c>
      <c r="T83" s="745"/>
      <c r="U83" s="754"/>
      <c r="W83" s="1834"/>
      <c r="X83" s="1846"/>
    </row>
    <row r="84" spans="2:24" x14ac:dyDescent="0.25">
      <c r="B84" s="406"/>
      <c r="C84" s="42"/>
      <c r="D84" s="41" t="s">
        <v>198</v>
      </c>
      <c r="E84" s="41"/>
      <c r="F84" s="41"/>
      <c r="G84" s="41"/>
      <c r="H84" s="41"/>
      <c r="I84" s="743">
        <f t="shared" si="16"/>
        <v>0</v>
      </c>
      <c r="J84" s="1002"/>
      <c r="K84" s="759">
        <f t="shared" si="18"/>
        <v>0</v>
      </c>
      <c r="L84" s="745"/>
      <c r="M84" s="760"/>
      <c r="N84" s="760"/>
      <c r="O84" s="760"/>
      <c r="P84" s="760"/>
      <c r="Q84" s="760"/>
      <c r="R84" s="412"/>
      <c r="S84" s="753">
        <f t="shared" si="17"/>
        <v>0</v>
      </c>
      <c r="T84" s="745"/>
      <c r="U84" s="754"/>
      <c r="W84" s="1834"/>
      <c r="X84" s="1846"/>
    </row>
    <row r="85" spans="2:24" x14ac:dyDescent="0.25">
      <c r="B85" s="406"/>
      <c r="C85" s="42"/>
      <c r="D85" s="46" t="s">
        <v>199</v>
      </c>
      <c r="E85" s="46"/>
      <c r="F85" s="46"/>
      <c r="G85" s="46"/>
      <c r="H85" s="46"/>
      <c r="I85" s="743">
        <f t="shared" si="16"/>
        <v>0</v>
      </c>
      <c r="J85" s="1002"/>
      <c r="K85" s="759">
        <f t="shared" si="18"/>
        <v>0</v>
      </c>
      <c r="L85" s="745"/>
      <c r="M85" s="760"/>
      <c r="N85" s="760"/>
      <c r="O85" s="760"/>
      <c r="P85" s="760"/>
      <c r="Q85" s="760"/>
      <c r="R85" s="412"/>
      <c r="S85" s="753">
        <f t="shared" si="17"/>
        <v>0</v>
      </c>
      <c r="T85" s="745"/>
      <c r="U85" s="754"/>
      <c r="W85" s="1834"/>
      <c r="X85" s="1846"/>
    </row>
    <row r="86" spans="2:24" x14ac:dyDescent="0.25">
      <c r="B86" s="406"/>
      <c r="C86" s="42"/>
      <c r="D86" s="46" t="s">
        <v>200</v>
      </c>
      <c r="E86" s="46"/>
      <c r="F86" s="46"/>
      <c r="G86" s="46"/>
      <c r="H86" s="46"/>
      <c r="I86" s="743">
        <f t="shared" si="16"/>
        <v>0</v>
      </c>
      <c r="J86" s="1002"/>
      <c r="K86" s="759">
        <f t="shared" si="18"/>
        <v>0</v>
      </c>
      <c r="L86" s="745"/>
      <c r="M86" s="760"/>
      <c r="N86" s="760"/>
      <c r="O86" s="760"/>
      <c r="P86" s="760"/>
      <c r="Q86" s="760"/>
      <c r="R86" s="412"/>
      <c r="S86" s="753">
        <f t="shared" si="17"/>
        <v>0</v>
      </c>
      <c r="T86" s="745"/>
      <c r="U86" s="754"/>
      <c r="W86" s="1834"/>
      <c r="X86" s="1846"/>
    </row>
    <row r="87" spans="2:24" x14ac:dyDescent="0.25">
      <c r="B87" s="406"/>
      <c r="C87" s="42"/>
      <c r="D87" s="46" t="s">
        <v>201</v>
      </c>
      <c r="E87" s="46"/>
      <c r="F87" s="46"/>
      <c r="G87" s="46"/>
      <c r="H87" s="46"/>
      <c r="I87" s="743">
        <f t="shared" si="16"/>
        <v>0</v>
      </c>
      <c r="J87" s="1002"/>
      <c r="K87" s="759">
        <f t="shared" si="18"/>
        <v>0</v>
      </c>
      <c r="L87" s="745"/>
      <c r="M87" s="760"/>
      <c r="N87" s="760"/>
      <c r="O87" s="760"/>
      <c r="P87" s="760"/>
      <c r="Q87" s="760"/>
      <c r="R87" s="412"/>
      <c r="S87" s="753">
        <f t="shared" si="17"/>
        <v>0</v>
      </c>
      <c r="T87" s="745"/>
      <c r="U87" s="754"/>
      <c r="W87" s="1834"/>
      <c r="X87" s="1846"/>
    </row>
    <row r="88" spans="2:24" x14ac:dyDescent="0.25">
      <c r="B88" s="406"/>
      <c r="C88" s="42"/>
      <c r="D88" s="47" t="s">
        <v>202</v>
      </c>
      <c r="E88" s="47"/>
      <c r="F88" s="47"/>
      <c r="G88" s="47"/>
      <c r="H88" s="47"/>
      <c r="I88" s="743">
        <f t="shared" si="16"/>
        <v>0</v>
      </c>
      <c r="J88" s="1002"/>
      <c r="K88" s="759">
        <f t="shared" si="18"/>
        <v>0</v>
      </c>
      <c r="L88" s="745"/>
      <c r="M88" s="760"/>
      <c r="N88" s="760"/>
      <c r="O88" s="760"/>
      <c r="P88" s="760"/>
      <c r="Q88" s="760"/>
      <c r="R88" s="412"/>
      <c r="S88" s="753">
        <f t="shared" si="17"/>
        <v>0</v>
      </c>
      <c r="T88" s="745"/>
      <c r="U88" s="754"/>
      <c r="W88" s="1834"/>
      <c r="X88" s="1846"/>
    </row>
    <row r="89" spans="2:24" ht="15.75" thickBot="1" x14ac:dyDescent="0.3">
      <c r="B89" s="406"/>
      <c r="C89" s="42"/>
      <c r="D89" s="46" t="s">
        <v>416</v>
      </c>
      <c r="E89" s="1999"/>
      <c r="F89" s="2000"/>
      <c r="G89" s="2001"/>
      <c r="H89" s="46"/>
      <c r="I89" s="747">
        <f t="shared" si="16"/>
        <v>0</v>
      </c>
      <c r="J89" s="1003"/>
      <c r="K89" s="771">
        <f>ROUND((SUM(L89:Q89)),0)</f>
        <v>0</v>
      </c>
      <c r="L89" s="762"/>
      <c r="M89" s="763"/>
      <c r="N89" s="763"/>
      <c r="O89" s="763"/>
      <c r="P89" s="763"/>
      <c r="Q89" s="763"/>
      <c r="R89" s="412"/>
      <c r="S89" s="765">
        <f>ROUND((SUM(T89:U89)),0)</f>
        <v>0</v>
      </c>
      <c r="T89" s="762"/>
      <c r="U89" s="766"/>
      <c r="W89" s="1835"/>
      <c r="X89" s="1846"/>
    </row>
    <row r="90" spans="2:24" ht="15.75" thickBot="1" x14ac:dyDescent="0.3">
      <c r="B90" s="406"/>
      <c r="C90" s="42"/>
      <c r="D90" s="41"/>
      <c r="E90" s="41"/>
      <c r="F90" s="41"/>
      <c r="G90" s="45" t="s">
        <v>156</v>
      </c>
      <c r="H90" s="45"/>
      <c r="I90" s="316">
        <f t="shared" si="16"/>
        <v>0</v>
      </c>
      <c r="J90" s="34">
        <f t="shared" ref="J90:Q90" si="19">SUM(J82:J89)</f>
        <v>0</v>
      </c>
      <c r="K90" s="22">
        <f t="shared" si="19"/>
        <v>0</v>
      </c>
      <c r="L90" s="1049">
        <f t="shared" si="19"/>
        <v>0</v>
      </c>
      <c r="M90" s="1050">
        <f t="shared" si="19"/>
        <v>0</v>
      </c>
      <c r="N90" s="1050">
        <f t="shared" si="19"/>
        <v>0</v>
      </c>
      <c r="O90" s="1050">
        <f t="shared" si="19"/>
        <v>0</v>
      </c>
      <c r="P90" s="1050">
        <f t="shared" si="19"/>
        <v>0</v>
      </c>
      <c r="Q90" s="1050">
        <f t="shared" si="19"/>
        <v>0</v>
      </c>
      <c r="R90" s="413"/>
      <c r="S90" s="414">
        <f>SUM(S82:S89)</f>
        <v>0</v>
      </c>
      <c r="T90" s="1049">
        <f>SUM(T82:T89)</f>
        <v>0</v>
      </c>
      <c r="U90" s="1051">
        <f>SUM(U82:U89)</f>
        <v>0</v>
      </c>
      <c r="X90" s="1846"/>
    </row>
    <row r="91" spans="2:24" ht="3.75" customHeight="1" x14ac:dyDescent="0.25">
      <c r="B91" s="406"/>
      <c r="C91" s="41"/>
      <c r="D91" s="41"/>
      <c r="E91" s="41"/>
      <c r="F91" s="41"/>
      <c r="G91" s="41"/>
      <c r="H91" s="41"/>
      <c r="I91" s="408"/>
      <c r="J91" s="1669"/>
      <c r="K91" s="1670"/>
      <c r="L91" s="16"/>
      <c r="M91" s="16"/>
      <c r="N91" s="16"/>
      <c r="O91" s="16"/>
      <c r="P91" s="1670"/>
      <c r="Q91" s="16"/>
      <c r="R91" s="412"/>
      <c r="S91" s="16"/>
      <c r="T91" s="16"/>
      <c r="U91" s="16"/>
      <c r="X91" s="1846"/>
    </row>
    <row r="92" spans="2:24" ht="15.75" thickBot="1" x14ac:dyDescent="0.3">
      <c r="B92" s="406"/>
      <c r="C92" s="75" t="s">
        <v>203</v>
      </c>
      <c r="D92" s="75"/>
      <c r="E92" s="75"/>
      <c r="F92" s="75"/>
      <c r="G92" s="75"/>
      <c r="H92" s="44"/>
      <c r="I92" s="44"/>
      <c r="J92" s="1671"/>
      <c r="K92" s="1671"/>
      <c r="L92" s="420"/>
      <c r="M92" s="19"/>
      <c r="N92" s="19"/>
      <c r="O92" s="19"/>
      <c r="P92" s="1670"/>
      <c r="Q92" s="19"/>
      <c r="R92" s="412"/>
      <c r="S92" s="19"/>
      <c r="T92" s="19"/>
      <c r="U92" s="19"/>
      <c r="X92" s="1846"/>
    </row>
    <row r="93" spans="2:24" x14ac:dyDescent="0.25">
      <c r="B93" s="406"/>
      <c r="C93" s="42"/>
      <c r="D93" s="141" t="s">
        <v>204</v>
      </c>
      <c r="E93" s="141"/>
      <c r="F93" s="141"/>
      <c r="G93" s="141"/>
      <c r="H93" s="141"/>
      <c r="I93" s="739">
        <f>IFERROR(J93/J$124," ")</f>
        <v>0</v>
      </c>
      <c r="J93" s="1004"/>
      <c r="K93" s="757">
        <f>ROUND((SUM(L93:Q93)),0)</f>
        <v>0</v>
      </c>
      <c r="L93" s="741"/>
      <c r="M93" s="758"/>
      <c r="N93" s="758"/>
      <c r="O93" s="758"/>
      <c r="P93" s="758"/>
      <c r="Q93" s="758"/>
      <c r="R93" s="411"/>
      <c r="S93" s="764">
        <f>ROUND((SUM(T93:U93)),0)</f>
        <v>0</v>
      </c>
      <c r="T93" s="741"/>
      <c r="U93" s="752"/>
      <c r="W93" s="1833"/>
      <c r="X93" s="1846"/>
    </row>
    <row r="94" spans="2:24" x14ac:dyDescent="0.25">
      <c r="B94" s="406"/>
      <c r="C94" s="42"/>
      <c r="D94" s="47" t="s">
        <v>205</v>
      </c>
      <c r="E94" s="47"/>
      <c r="F94" s="47"/>
      <c r="G94" s="47"/>
      <c r="H94" s="47"/>
      <c r="I94" s="743">
        <f>IFERROR(J94/J$124," ")</f>
        <v>0</v>
      </c>
      <c r="J94" s="1002"/>
      <c r="K94" s="759">
        <f>ROUND((SUM(L94:Q94)),0)</f>
        <v>0</v>
      </c>
      <c r="L94" s="745"/>
      <c r="M94" s="760"/>
      <c r="N94" s="760"/>
      <c r="O94" s="760"/>
      <c r="P94" s="760"/>
      <c r="Q94" s="760"/>
      <c r="R94" s="412"/>
      <c r="S94" s="753">
        <f>ROUND((SUM(T94:U94)),0)</f>
        <v>0</v>
      </c>
      <c r="T94" s="745"/>
      <c r="U94" s="754"/>
      <c r="W94" s="1834"/>
      <c r="X94" s="1846"/>
    </row>
    <row r="95" spans="2:24" ht="15.75" thickBot="1" x14ac:dyDescent="0.3">
      <c r="B95" s="406"/>
      <c r="C95" s="42"/>
      <c r="D95" s="46" t="s">
        <v>416</v>
      </c>
      <c r="E95" s="1999"/>
      <c r="F95" s="2000"/>
      <c r="G95" s="2001"/>
      <c r="H95" s="46"/>
      <c r="I95" s="747">
        <f>IFERROR(J95/J$124," ")</f>
        <v>0</v>
      </c>
      <c r="J95" s="1003"/>
      <c r="K95" s="771">
        <f>ROUND((SUM(L95:Q95)),0)</f>
        <v>0</v>
      </c>
      <c r="L95" s="762"/>
      <c r="M95" s="763"/>
      <c r="N95" s="763"/>
      <c r="O95" s="763"/>
      <c r="P95" s="763"/>
      <c r="Q95" s="763"/>
      <c r="R95" s="412"/>
      <c r="S95" s="765">
        <f>ROUND((SUM(T95:U95)),0)</f>
        <v>0</v>
      </c>
      <c r="T95" s="762"/>
      <c r="U95" s="766"/>
      <c r="W95" s="1835"/>
      <c r="X95" s="1846"/>
    </row>
    <row r="96" spans="2:24" ht="15.75" thickBot="1" x14ac:dyDescent="0.3">
      <c r="B96" s="406"/>
      <c r="C96" s="42"/>
      <c r="D96" s="41"/>
      <c r="E96" s="41"/>
      <c r="F96" s="41"/>
      <c r="G96" s="45" t="s">
        <v>156</v>
      </c>
      <c r="H96" s="45"/>
      <c r="I96" s="316">
        <f>IFERROR(J96/J$124," ")</f>
        <v>0</v>
      </c>
      <c r="J96" s="34">
        <f t="shared" ref="J96:Q96" si="20">SUM(J93:J95)</f>
        <v>0</v>
      </c>
      <c r="K96" s="22">
        <f t="shared" si="20"/>
        <v>0</v>
      </c>
      <c r="L96" s="1049">
        <f t="shared" si="20"/>
        <v>0</v>
      </c>
      <c r="M96" s="1050">
        <f t="shared" si="20"/>
        <v>0</v>
      </c>
      <c r="N96" s="1050">
        <f t="shared" si="20"/>
        <v>0</v>
      </c>
      <c r="O96" s="1050">
        <f t="shared" si="20"/>
        <v>0</v>
      </c>
      <c r="P96" s="1050">
        <f t="shared" si="20"/>
        <v>0</v>
      </c>
      <c r="Q96" s="1050">
        <f t="shared" si="20"/>
        <v>0</v>
      </c>
      <c r="R96" s="413"/>
      <c r="S96" s="414">
        <f>SUM(S93:S95)</f>
        <v>0</v>
      </c>
      <c r="T96" s="1049">
        <f>SUM(T93:T95)</f>
        <v>0</v>
      </c>
      <c r="U96" s="1051">
        <f>SUM(U93:U95)</f>
        <v>0</v>
      </c>
      <c r="X96" s="1846"/>
    </row>
    <row r="97" spans="2:24" ht="3.75" customHeight="1" x14ac:dyDescent="0.25">
      <c r="B97" s="406"/>
      <c r="C97" s="41"/>
      <c r="D97" s="41"/>
      <c r="E97" s="41"/>
      <c r="F97" s="41"/>
      <c r="G97" s="41"/>
      <c r="H97" s="41"/>
      <c r="I97" s="408"/>
      <c r="J97" s="1669"/>
      <c r="K97" s="1670"/>
      <c r="L97" s="73"/>
      <c r="M97" s="73"/>
      <c r="N97" s="73"/>
      <c r="O97" s="73"/>
      <c r="P97" s="1670"/>
      <c r="Q97" s="73"/>
      <c r="R97" s="412"/>
      <c r="S97" s="73"/>
      <c r="T97" s="73"/>
      <c r="U97" s="73"/>
      <c r="X97" s="1846"/>
    </row>
    <row r="98" spans="2:24" ht="15.75" thickBot="1" x14ac:dyDescent="0.3">
      <c r="B98" s="406"/>
      <c r="C98" s="75" t="s">
        <v>206</v>
      </c>
      <c r="D98" s="75"/>
      <c r="E98" s="75"/>
      <c r="F98" s="75"/>
      <c r="G98" s="75"/>
      <c r="H98" s="44"/>
      <c r="I98" s="44"/>
      <c r="J98" s="1671"/>
      <c r="K98" s="1671"/>
      <c r="L98" s="19"/>
      <c r="M98" s="19"/>
      <c r="N98" s="19"/>
      <c r="O98" s="19"/>
      <c r="P98" s="1670"/>
      <c r="Q98" s="19"/>
      <c r="R98" s="412"/>
      <c r="S98" s="19"/>
      <c r="T98" s="19"/>
      <c r="U98" s="19"/>
      <c r="X98" s="1846"/>
    </row>
    <row r="99" spans="2:24" x14ac:dyDescent="0.25">
      <c r="B99" s="406"/>
      <c r="C99" s="42"/>
      <c r="D99" s="141" t="s">
        <v>207</v>
      </c>
      <c r="E99" s="141"/>
      <c r="F99" s="141"/>
      <c r="G99" s="141"/>
      <c r="H99" s="141"/>
      <c r="I99" s="739">
        <f t="shared" ref="I99:I107" si="21">IFERROR(J99/J$124," ")</f>
        <v>0</v>
      </c>
      <c r="J99" s="1004"/>
      <c r="K99" s="757">
        <f>ROUND((SUM(L99:Q99)),0)</f>
        <v>0</v>
      </c>
      <c r="L99" s="741"/>
      <c r="M99" s="758"/>
      <c r="N99" s="758"/>
      <c r="O99" s="758"/>
      <c r="P99" s="758"/>
      <c r="Q99" s="758"/>
      <c r="R99" s="411"/>
      <c r="S99" s="764">
        <f t="shared" ref="S99:S110" si="22">ROUND((SUM(T99:U99)),0)</f>
        <v>0</v>
      </c>
      <c r="T99" s="741"/>
      <c r="U99" s="752"/>
      <c r="W99" s="1833"/>
      <c r="X99" s="1846"/>
    </row>
    <row r="100" spans="2:24" x14ac:dyDescent="0.25">
      <c r="B100" s="406"/>
      <c r="C100" s="42"/>
      <c r="D100" s="47" t="s">
        <v>208</v>
      </c>
      <c r="E100" s="47"/>
      <c r="F100" s="47"/>
      <c r="G100" s="47"/>
      <c r="H100" s="47"/>
      <c r="I100" s="743">
        <f t="shared" si="21"/>
        <v>0</v>
      </c>
      <c r="J100" s="1002"/>
      <c r="K100" s="759">
        <f t="shared" ref="K100:K109" si="23">ROUND((SUM(L100:Q100)),0)</f>
        <v>0</v>
      </c>
      <c r="L100" s="745"/>
      <c r="M100" s="760"/>
      <c r="N100" s="760"/>
      <c r="O100" s="760"/>
      <c r="P100" s="760"/>
      <c r="Q100" s="760"/>
      <c r="R100" s="412"/>
      <c r="S100" s="753">
        <f t="shared" si="22"/>
        <v>0</v>
      </c>
      <c r="T100" s="745"/>
      <c r="U100" s="754"/>
      <c r="W100" s="1834"/>
      <c r="X100" s="1846"/>
    </row>
    <row r="101" spans="2:24" x14ac:dyDescent="0.25">
      <c r="B101" s="406"/>
      <c r="C101" s="42"/>
      <c r="D101" s="47" t="s">
        <v>719</v>
      </c>
      <c r="E101" s="47"/>
      <c r="F101" s="47"/>
      <c r="G101" s="47"/>
      <c r="H101" s="47"/>
      <c r="I101" s="743">
        <f t="shared" si="21"/>
        <v>0</v>
      </c>
      <c r="J101" s="1345">
        <f>'4'!F25</f>
        <v>0</v>
      </c>
      <c r="K101" s="759">
        <f t="shared" si="23"/>
        <v>0</v>
      </c>
      <c r="L101" s="745"/>
      <c r="M101" s="760"/>
      <c r="N101" s="760"/>
      <c r="O101" s="760"/>
      <c r="P101" s="760"/>
      <c r="Q101" s="760"/>
      <c r="R101" s="412"/>
      <c r="S101" s="753">
        <f t="shared" si="22"/>
        <v>0</v>
      </c>
      <c r="T101" s="745"/>
      <c r="U101" s="754"/>
      <c r="W101" s="1834"/>
      <c r="X101" s="1846"/>
    </row>
    <row r="102" spans="2:24" x14ac:dyDescent="0.25">
      <c r="B102" s="406"/>
      <c r="C102" s="42"/>
      <c r="D102" s="47" t="s">
        <v>209</v>
      </c>
      <c r="E102" s="47"/>
      <c r="F102" s="47"/>
      <c r="G102" s="47"/>
      <c r="H102" s="47"/>
      <c r="I102" s="743">
        <f t="shared" si="21"/>
        <v>0</v>
      </c>
      <c r="J102" s="1002"/>
      <c r="K102" s="759">
        <f t="shared" si="23"/>
        <v>0</v>
      </c>
      <c r="L102" s="745"/>
      <c r="M102" s="760"/>
      <c r="N102" s="760"/>
      <c r="O102" s="760"/>
      <c r="P102" s="760"/>
      <c r="Q102" s="760"/>
      <c r="R102" s="412"/>
      <c r="S102" s="753">
        <f t="shared" si="22"/>
        <v>0</v>
      </c>
      <c r="T102" s="745"/>
      <c r="U102" s="754"/>
      <c r="W102" s="1834"/>
      <c r="X102" s="1846"/>
    </row>
    <row r="103" spans="2:24" x14ac:dyDescent="0.25">
      <c r="B103" s="406"/>
      <c r="C103" s="42"/>
      <c r="D103" s="47" t="s">
        <v>210</v>
      </c>
      <c r="E103" s="47"/>
      <c r="F103" s="47"/>
      <c r="G103" s="317" t="str">
        <f>IF(AND(J103&lt;&gt;0,'6E'!H58=0),"Complete Form 6E","")</f>
        <v/>
      </c>
      <c r="H103" s="47"/>
      <c r="I103" s="743">
        <f t="shared" si="21"/>
        <v>0</v>
      </c>
      <c r="J103" s="1002"/>
      <c r="K103" s="759">
        <f t="shared" si="23"/>
        <v>0</v>
      </c>
      <c r="L103" s="745"/>
      <c r="M103" s="760"/>
      <c r="N103" s="760"/>
      <c r="O103" s="760"/>
      <c r="P103" s="760"/>
      <c r="Q103" s="760"/>
      <c r="R103" s="412"/>
      <c r="S103" s="753">
        <f t="shared" si="22"/>
        <v>0</v>
      </c>
      <c r="T103" s="745"/>
      <c r="U103" s="754"/>
      <c r="W103" s="1834"/>
      <c r="X103" s="1846"/>
    </row>
    <row r="104" spans="2:24" x14ac:dyDescent="0.25">
      <c r="B104" s="406"/>
      <c r="C104" s="42"/>
      <c r="D104" s="46" t="s">
        <v>211</v>
      </c>
      <c r="E104" s="46"/>
      <c r="F104" s="46"/>
      <c r="G104" s="317" t="str">
        <f>IF(AND(J104&lt;&gt;0,'6E'!H58=0),"Complete Form 6E","")</f>
        <v/>
      </c>
      <c r="H104" s="46"/>
      <c r="I104" s="743">
        <f t="shared" si="21"/>
        <v>0</v>
      </c>
      <c r="J104" s="1002"/>
      <c r="K104" s="759">
        <f t="shared" si="23"/>
        <v>0</v>
      </c>
      <c r="L104" s="745"/>
      <c r="M104" s="760"/>
      <c r="N104" s="760"/>
      <c r="O104" s="760"/>
      <c r="P104" s="760"/>
      <c r="Q104" s="760"/>
      <c r="R104" s="412"/>
      <c r="S104" s="753">
        <f t="shared" si="22"/>
        <v>0</v>
      </c>
      <c r="T104" s="745"/>
      <c r="U104" s="754"/>
      <c r="W104" s="1834"/>
      <c r="X104" s="1846"/>
    </row>
    <row r="105" spans="2:24" x14ac:dyDescent="0.25">
      <c r="B105" s="406"/>
      <c r="C105" s="42"/>
      <c r="D105" s="46" t="s">
        <v>212</v>
      </c>
      <c r="E105" s="46"/>
      <c r="F105" s="46"/>
      <c r="G105" s="46"/>
      <c r="H105" s="46"/>
      <c r="I105" s="743">
        <f t="shared" si="21"/>
        <v>0</v>
      </c>
      <c r="J105" s="1002"/>
      <c r="K105" s="759">
        <f t="shared" si="23"/>
        <v>0</v>
      </c>
      <c r="L105" s="745"/>
      <c r="M105" s="760"/>
      <c r="N105" s="760"/>
      <c r="O105" s="760"/>
      <c r="P105" s="760"/>
      <c r="Q105" s="760"/>
      <c r="R105" s="412"/>
      <c r="S105" s="753">
        <f t="shared" si="22"/>
        <v>0</v>
      </c>
      <c r="T105" s="745"/>
      <c r="U105" s="754"/>
      <c r="W105" s="1834"/>
      <c r="X105" s="1846"/>
    </row>
    <row r="106" spans="2:24" x14ac:dyDescent="0.25">
      <c r="B106" s="406"/>
      <c r="C106" s="42"/>
      <c r="D106" s="46" t="s">
        <v>213</v>
      </c>
      <c r="E106" s="46"/>
      <c r="F106" s="46"/>
      <c r="G106" s="46"/>
      <c r="H106" s="46"/>
      <c r="I106" s="743">
        <f t="shared" si="21"/>
        <v>0</v>
      </c>
      <c r="J106" s="1002"/>
      <c r="K106" s="759">
        <f t="shared" si="23"/>
        <v>0</v>
      </c>
      <c r="L106" s="745"/>
      <c r="M106" s="760"/>
      <c r="N106" s="760"/>
      <c r="O106" s="760"/>
      <c r="P106" s="760"/>
      <c r="Q106" s="760"/>
      <c r="R106" s="412"/>
      <c r="S106" s="753">
        <f t="shared" si="22"/>
        <v>0</v>
      </c>
      <c r="T106" s="745"/>
      <c r="U106" s="754"/>
      <c r="W106" s="1834"/>
      <c r="X106" s="1846"/>
    </row>
    <row r="107" spans="2:24" x14ac:dyDescent="0.25">
      <c r="B107" s="406"/>
      <c r="C107" s="42"/>
      <c r="D107" s="47" t="s">
        <v>214</v>
      </c>
      <c r="E107" s="47"/>
      <c r="F107" s="47"/>
      <c r="G107" s="47"/>
      <c r="H107" s="47"/>
      <c r="I107" s="743">
        <f t="shared" si="21"/>
        <v>0</v>
      </c>
      <c r="J107" s="1002"/>
      <c r="K107" s="759">
        <f t="shared" si="23"/>
        <v>0</v>
      </c>
      <c r="L107" s="745"/>
      <c r="M107" s="760"/>
      <c r="N107" s="760"/>
      <c r="O107" s="760"/>
      <c r="P107" s="760"/>
      <c r="Q107" s="760"/>
      <c r="R107" s="412"/>
      <c r="S107" s="753">
        <f t="shared" si="22"/>
        <v>0</v>
      </c>
      <c r="T107" s="745"/>
      <c r="U107" s="754"/>
      <c r="W107" s="1834"/>
      <c r="X107" s="1846"/>
    </row>
    <row r="108" spans="2:24" x14ac:dyDescent="0.25">
      <c r="B108" s="406"/>
      <c r="C108" s="42"/>
      <c r="D108" s="47" t="s">
        <v>999</v>
      </c>
      <c r="E108" s="47"/>
      <c r="F108" s="47"/>
      <c r="G108" s="47"/>
      <c r="H108" s="47"/>
      <c r="I108" s="743"/>
      <c r="J108" s="1002"/>
      <c r="K108" s="759">
        <f t="shared" si="23"/>
        <v>0</v>
      </c>
      <c r="L108" s="745"/>
      <c r="M108" s="760"/>
      <c r="N108" s="760"/>
      <c r="O108" s="760"/>
      <c r="P108" s="760"/>
      <c r="Q108" s="760"/>
      <c r="R108" s="412"/>
      <c r="S108" s="753">
        <f t="shared" si="22"/>
        <v>0</v>
      </c>
      <c r="T108" s="745"/>
      <c r="U108" s="754"/>
      <c r="W108" s="1834"/>
      <c r="X108" s="1846"/>
    </row>
    <row r="109" spans="2:24" x14ac:dyDescent="0.25">
      <c r="B109" s="406"/>
      <c r="C109" s="42"/>
      <c r="D109" s="46" t="s">
        <v>215</v>
      </c>
      <c r="E109" s="46"/>
      <c r="F109" s="46"/>
      <c r="G109" s="46"/>
      <c r="H109" s="46"/>
      <c r="I109" s="743">
        <f>IFERROR(J109/J$124," ")</f>
        <v>0</v>
      </c>
      <c r="J109" s="1002"/>
      <c r="K109" s="759">
        <f t="shared" si="23"/>
        <v>0</v>
      </c>
      <c r="L109" s="745"/>
      <c r="M109" s="760"/>
      <c r="N109" s="760"/>
      <c r="O109" s="760"/>
      <c r="P109" s="760"/>
      <c r="Q109" s="760"/>
      <c r="R109" s="412"/>
      <c r="S109" s="753">
        <f>ROUND((SUM(T109:U109)),0)</f>
        <v>0</v>
      </c>
      <c r="T109" s="745"/>
      <c r="U109" s="754"/>
      <c r="W109" s="1834"/>
      <c r="X109" s="1846"/>
    </row>
    <row r="110" spans="2:24" ht="15.75" thickBot="1" x14ac:dyDescent="0.3">
      <c r="B110" s="406"/>
      <c r="C110" s="42"/>
      <c r="D110" s="47" t="s">
        <v>488</v>
      </c>
      <c r="E110" s="47"/>
      <c r="F110" s="47"/>
      <c r="G110" s="47"/>
      <c r="H110" s="47"/>
      <c r="I110" s="747">
        <f>IFERROR(J110/J$124," ")</f>
        <v>0</v>
      </c>
      <c r="J110" s="1003"/>
      <c r="K110" s="771">
        <f>ROUND((SUM(L110:Q110)),0)</f>
        <v>0</v>
      </c>
      <c r="L110" s="762"/>
      <c r="M110" s="763"/>
      <c r="N110" s="763"/>
      <c r="O110" s="763"/>
      <c r="P110" s="763"/>
      <c r="Q110" s="763"/>
      <c r="R110" s="412"/>
      <c r="S110" s="765">
        <f t="shared" si="22"/>
        <v>0</v>
      </c>
      <c r="T110" s="762"/>
      <c r="U110" s="766"/>
      <c r="W110" s="1835"/>
      <c r="X110" s="1846"/>
    </row>
    <row r="111" spans="2:24" ht="15.75" thickBot="1" x14ac:dyDescent="0.3">
      <c r="B111" s="406"/>
      <c r="C111" s="42"/>
      <c r="D111" s="41"/>
      <c r="E111" s="41"/>
      <c r="F111" s="41"/>
      <c r="G111" s="45" t="s">
        <v>156</v>
      </c>
      <c r="H111" s="45"/>
      <c r="I111" s="316">
        <f>IFERROR(J111/J$124," ")</f>
        <v>0</v>
      </c>
      <c r="J111" s="34">
        <f t="shared" ref="J111:Q111" si="24">SUM(J99:J110)</f>
        <v>0</v>
      </c>
      <c r="K111" s="22">
        <f t="shared" si="24"/>
        <v>0</v>
      </c>
      <c r="L111" s="1049">
        <f t="shared" si="24"/>
        <v>0</v>
      </c>
      <c r="M111" s="1050">
        <f>SUM(M99:M110)</f>
        <v>0</v>
      </c>
      <c r="N111" s="1050">
        <f t="shared" si="24"/>
        <v>0</v>
      </c>
      <c r="O111" s="1050">
        <f t="shared" si="24"/>
        <v>0</v>
      </c>
      <c r="P111" s="1050">
        <f t="shared" si="24"/>
        <v>0</v>
      </c>
      <c r="Q111" s="1050">
        <f t="shared" si="24"/>
        <v>0</v>
      </c>
      <c r="R111" s="413"/>
      <c r="S111" s="414">
        <f>SUM(S99:S110)</f>
        <v>0</v>
      </c>
      <c r="T111" s="1049">
        <f>SUM(T99:T110)</f>
        <v>0</v>
      </c>
      <c r="U111" s="1051">
        <f>SUM(U99:U110)</f>
        <v>0</v>
      </c>
      <c r="X111" s="1846"/>
    </row>
    <row r="112" spans="2:24" ht="9" customHeight="1" thickBot="1" x14ac:dyDescent="0.3">
      <c r="B112" s="415"/>
      <c r="C112" s="29"/>
      <c r="D112" s="30"/>
      <c r="E112" s="30"/>
      <c r="F112" s="30"/>
      <c r="G112" s="30"/>
      <c r="H112" s="30"/>
      <c r="I112" s="369"/>
      <c r="J112" s="1676"/>
      <c r="K112" s="1680"/>
      <c r="L112" s="31"/>
      <c r="M112" s="31"/>
      <c r="N112" s="31"/>
      <c r="O112" s="31"/>
      <c r="P112" s="1680"/>
      <c r="Q112" s="31"/>
      <c r="R112" s="421"/>
      <c r="S112" s="31"/>
      <c r="T112" s="31"/>
      <c r="U112" s="31"/>
      <c r="V112" s="31"/>
      <c r="W112" s="31"/>
      <c r="X112" s="1853"/>
    </row>
    <row r="113" spans="2:24" ht="3.75" customHeight="1" x14ac:dyDescent="0.25">
      <c r="B113" s="406"/>
      <c r="C113" s="44"/>
      <c r="D113" s="45"/>
      <c r="E113" s="45"/>
      <c r="F113" s="45"/>
      <c r="G113" s="45"/>
      <c r="H113" s="45"/>
      <c r="I113" s="408"/>
      <c r="J113" s="1672"/>
      <c r="K113" s="1670"/>
      <c r="L113" s="16"/>
      <c r="M113" s="16"/>
      <c r="N113" s="16"/>
      <c r="O113" s="16"/>
      <c r="P113" s="1670"/>
      <c r="Q113" s="16"/>
      <c r="R113" s="412"/>
      <c r="S113" s="16"/>
      <c r="T113" s="16"/>
      <c r="U113" s="16"/>
      <c r="V113" s="16"/>
      <c r="W113" s="16"/>
      <c r="X113" s="1854"/>
    </row>
    <row r="114" spans="2:24" ht="15.75" thickBot="1" x14ac:dyDescent="0.3">
      <c r="B114" s="406"/>
      <c r="C114" s="75" t="s">
        <v>217</v>
      </c>
      <c r="D114" s="75"/>
      <c r="E114" s="75"/>
      <c r="F114" s="75"/>
      <c r="G114" s="75"/>
      <c r="H114" s="44"/>
      <c r="I114" s="44"/>
      <c r="J114" s="1671"/>
      <c r="K114" s="1671"/>
      <c r="L114" s="16"/>
      <c r="M114" s="16"/>
      <c r="N114" s="16"/>
      <c r="O114" s="16"/>
      <c r="P114" s="1675"/>
      <c r="Q114" s="16"/>
      <c r="R114" s="412"/>
      <c r="S114" s="16"/>
      <c r="T114" s="16"/>
      <c r="U114" s="16"/>
      <c r="X114" s="1846"/>
    </row>
    <row r="115" spans="2:24" x14ac:dyDescent="0.25">
      <c r="B115" s="406"/>
      <c r="C115" s="65"/>
      <c r="D115" s="140" t="s">
        <v>218</v>
      </c>
      <c r="E115" s="140"/>
      <c r="F115" s="140"/>
      <c r="G115" s="140"/>
      <c r="H115" s="140"/>
      <c r="I115" s="739">
        <f t="shared" ref="I115:I122" si="25">IFERROR(J115/J$124," ")</f>
        <v>0</v>
      </c>
      <c r="J115" s="1004"/>
      <c r="K115" s="757">
        <f t="shared" ref="K115:K121" si="26">ROUND((SUM(L115:Q115)),0)</f>
        <v>0</v>
      </c>
      <c r="L115" s="741"/>
      <c r="M115" s="758"/>
      <c r="N115" s="758"/>
      <c r="O115" s="758"/>
      <c r="P115" s="758"/>
      <c r="Q115" s="758"/>
      <c r="R115" s="411"/>
      <c r="S115" s="764">
        <f t="shared" ref="S115:S120" si="27">ROUND((SUM(T115:U115)),0)</f>
        <v>0</v>
      </c>
      <c r="T115" s="741"/>
      <c r="U115" s="752"/>
      <c r="W115" s="1833"/>
      <c r="X115" s="1846"/>
    </row>
    <row r="116" spans="2:24" x14ac:dyDescent="0.25">
      <c r="B116" s="406"/>
      <c r="C116" s="65"/>
      <c r="D116" s="41" t="s">
        <v>219</v>
      </c>
      <c r="E116" s="41"/>
      <c r="F116" s="41"/>
      <c r="G116" s="41"/>
      <c r="H116" s="41"/>
      <c r="I116" s="743">
        <f t="shared" si="25"/>
        <v>0</v>
      </c>
      <c r="J116" s="1002"/>
      <c r="K116" s="772">
        <f t="shared" si="26"/>
        <v>0</v>
      </c>
      <c r="L116" s="745"/>
      <c r="M116" s="760"/>
      <c r="N116" s="760"/>
      <c r="O116" s="760"/>
      <c r="P116" s="760"/>
      <c r="Q116" s="760"/>
      <c r="R116" s="412"/>
      <c r="S116" s="775">
        <f t="shared" si="27"/>
        <v>0</v>
      </c>
      <c r="T116" s="745"/>
      <c r="U116" s="754"/>
      <c r="W116" s="1834"/>
      <c r="X116" s="1846"/>
    </row>
    <row r="117" spans="2:24" x14ac:dyDescent="0.25">
      <c r="B117" s="406"/>
      <c r="C117" s="42"/>
      <c r="D117" s="41" t="s">
        <v>220</v>
      </c>
      <c r="E117" s="41"/>
      <c r="F117" s="41"/>
      <c r="G117" s="41"/>
      <c r="H117" s="41"/>
      <c r="I117" s="743">
        <f t="shared" si="25"/>
        <v>0</v>
      </c>
      <c r="J117" s="1002"/>
      <c r="K117" s="772">
        <f t="shared" si="26"/>
        <v>0</v>
      </c>
      <c r="L117" s="745"/>
      <c r="M117" s="760"/>
      <c r="N117" s="760"/>
      <c r="O117" s="760"/>
      <c r="P117" s="760"/>
      <c r="Q117" s="760"/>
      <c r="R117" s="412"/>
      <c r="S117" s="775">
        <f t="shared" si="27"/>
        <v>0</v>
      </c>
      <c r="T117" s="745"/>
      <c r="U117" s="754"/>
      <c r="W117" s="1834"/>
      <c r="X117" s="1846"/>
    </row>
    <row r="118" spans="2:24" x14ac:dyDescent="0.25">
      <c r="B118" s="406"/>
      <c r="C118" s="42"/>
      <c r="D118" s="41" t="s">
        <v>221</v>
      </c>
      <c r="E118" s="41"/>
      <c r="F118" s="41"/>
      <c r="G118" s="41"/>
      <c r="H118" s="41"/>
      <c r="I118" s="743">
        <f>IFERROR(J118/J$124," ")</f>
        <v>0</v>
      </c>
      <c r="J118" s="1002"/>
      <c r="K118" s="772">
        <f t="shared" si="26"/>
        <v>0</v>
      </c>
      <c r="L118" s="745"/>
      <c r="M118" s="760"/>
      <c r="N118" s="760"/>
      <c r="O118" s="760"/>
      <c r="P118" s="760"/>
      <c r="Q118" s="760"/>
      <c r="R118" s="412"/>
      <c r="S118" s="775">
        <f t="shared" si="27"/>
        <v>0</v>
      </c>
      <c r="T118" s="745"/>
      <c r="U118" s="754"/>
      <c r="W118" s="1834"/>
      <c r="X118" s="1846"/>
    </row>
    <row r="119" spans="2:24" x14ac:dyDescent="0.25">
      <c r="B119" s="406"/>
      <c r="C119" s="42"/>
      <c r="D119" s="41" t="s">
        <v>222</v>
      </c>
      <c r="E119" s="41"/>
      <c r="F119" s="41"/>
      <c r="G119" s="41"/>
      <c r="H119" s="41"/>
      <c r="I119" s="743">
        <f t="shared" si="25"/>
        <v>0</v>
      </c>
      <c r="J119" s="1002"/>
      <c r="K119" s="772">
        <f t="shared" si="26"/>
        <v>0</v>
      </c>
      <c r="L119" s="745"/>
      <c r="M119" s="760"/>
      <c r="N119" s="760"/>
      <c r="O119" s="760"/>
      <c r="P119" s="760"/>
      <c r="Q119" s="760"/>
      <c r="R119" s="412"/>
      <c r="S119" s="775">
        <f t="shared" si="27"/>
        <v>0</v>
      </c>
      <c r="T119" s="745"/>
      <c r="U119" s="754"/>
      <c r="W119" s="1834"/>
      <c r="X119" s="1846"/>
    </row>
    <row r="120" spans="2:24" x14ac:dyDescent="0.25">
      <c r="B120" s="406"/>
      <c r="C120" s="42"/>
      <c r="D120" s="41" t="s">
        <v>223</v>
      </c>
      <c r="E120" s="41"/>
      <c r="F120" s="41"/>
      <c r="G120" s="41"/>
      <c r="H120" s="41"/>
      <c r="I120" s="743">
        <f t="shared" si="25"/>
        <v>1</v>
      </c>
      <c r="J120" s="1002">
        <v>9</v>
      </c>
      <c r="K120" s="772">
        <f t="shared" si="26"/>
        <v>0</v>
      </c>
      <c r="L120" s="745"/>
      <c r="M120" s="760"/>
      <c r="N120" s="760"/>
      <c r="O120" s="760"/>
      <c r="P120" s="760"/>
      <c r="Q120" s="760"/>
      <c r="R120" s="412"/>
      <c r="S120" s="775">
        <f t="shared" si="27"/>
        <v>0</v>
      </c>
      <c r="T120" s="745"/>
      <c r="U120" s="754"/>
      <c r="W120" s="1834"/>
      <c r="X120" s="1846"/>
    </row>
    <row r="121" spans="2:24" ht="15.75" thickBot="1" x14ac:dyDescent="0.3">
      <c r="B121" s="406"/>
      <c r="C121" s="42"/>
      <c r="D121" s="41" t="s">
        <v>224</v>
      </c>
      <c r="E121" s="41"/>
      <c r="F121" s="41"/>
      <c r="G121" s="41"/>
      <c r="H121" s="41"/>
      <c r="I121" s="773">
        <f t="shared" si="25"/>
        <v>0</v>
      </c>
      <c r="J121" s="1003"/>
      <c r="K121" s="774">
        <f t="shared" si="26"/>
        <v>0</v>
      </c>
      <c r="L121" s="762"/>
      <c r="M121" s="763"/>
      <c r="N121" s="763"/>
      <c r="O121" s="763"/>
      <c r="P121" s="763"/>
      <c r="Q121" s="763"/>
      <c r="R121" s="412"/>
      <c r="S121" s="777">
        <f>ROUND((SUM(T121:U121)),0)</f>
        <v>0</v>
      </c>
      <c r="T121" s="762"/>
      <c r="U121" s="766"/>
      <c r="W121" s="1835"/>
      <c r="X121" s="1846"/>
    </row>
    <row r="122" spans="2:24" ht="15.75" thickBot="1" x14ac:dyDescent="0.3">
      <c r="B122" s="406"/>
      <c r="C122" s="42"/>
      <c r="D122" s="41"/>
      <c r="E122" s="41"/>
      <c r="F122" s="41"/>
      <c r="G122" s="45" t="s">
        <v>156</v>
      </c>
      <c r="H122" s="45"/>
      <c r="I122" s="316">
        <f t="shared" si="25"/>
        <v>1</v>
      </c>
      <c r="J122" s="34">
        <f>SUM(J115:J121)</f>
        <v>9</v>
      </c>
      <c r="K122" s="22">
        <f t="shared" ref="K122:Q122" si="28">SUM(K115:K121)</f>
        <v>0</v>
      </c>
      <c r="L122" s="1049">
        <f t="shared" si="28"/>
        <v>0</v>
      </c>
      <c r="M122" s="1050">
        <f t="shared" si="28"/>
        <v>0</v>
      </c>
      <c r="N122" s="1050">
        <f t="shared" si="28"/>
        <v>0</v>
      </c>
      <c r="O122" s="1050">
        <f t="shared" si="28"/>
        <v>0</v>
      </c>
      <c r="P122" s="1050">
        <f t="shared" si="28"/>
        <v>0</v>
      </c>
      <c r="Q122" s="1050">
        <f t="shared" si="28"/>
        <v>0</v>
      </c>
      <c r="R122" s="413"/>
      <c r="S122" s="776">
        <f>SUM(S115:S121)</f>
        <v>0</v>
      </c>
      <c r="T122" s="1052">
        <f>SUM(T115:T121)</f>
        <v>0</v>
      </c>
      <c r="U122" s="1053">
        <f>SUM(U115:U121)</f>
        <v>0</v>
      </c>
      <c r="X122" s="1846"/>
    </row>
    <row r="123" spans="2:24" ht="7.5" customHeight="1" thickBot="1" x14ac:dyDescent="0.3">
      <c r="B123" s="406"/>
      <c r="C123" s="47"/>
      <c r="D123" s="41"/>
      <c r="E123" s="41"/>
      <c r="F123" s="41"/>
      <c r="G123" s="41"/>
      <c r="H123" s="41"/>
      <c r="I123" s="42"/>
      <c r="J123" s="20"/>
      <c r="K123" s="1670"/>
      <c r="L123" s="20"/>
      <c r="M123" s="20"/>
      <c r="N123" s="20"/>
      <c r="O123" s="20"/>
      <c r="P123" s="1670"/>
      <c r="Q123" s="20"/>
      <c r="R123" s="412"/>
      <c r="S123" s="20"/>
      <c r="T123" s="20"/>
      <c r="U123" s="20"/>
      <c r="X123" s="1846"/>
    </row>
    <row r="124" spans="2:24" ht="15.75" thickBot="1" x14ac:dyDescent="0.3">
      <c r="B124" s="406"/>
      <c r="C124" s="142" t="s">
        <v>225</v>
      </c>
      <c r="D124" s="143"/>
      <c r="E124" s="143"/>
      <c r="F124" s="143"/>
      <c r="G124" s="143"/>
      <c r="H124" s="143"/>
      <c r="I124" s="32"/>
      <c r="J124" s="25">
        <f>ROUND((J31+J50+J66+J71+J79+J90+J96+J111+J122),0)</f>
        <v>9</v>
      </c>
      <c r="K124" s="21">
        <f>(K31+K50+K66+K71+K79+K90+K96+K111+K122)</f>
        <v>99</v>
      </c>
      <c r="L124" s="422"/>
      <c r="M124" s="422"/>
      <c r="N124" s="422"/>
      <c r="O124" s="422"/>
      <c r="P124" s="422"/>
      <c r="Q124" s="422"/>
      <c r="R124" s="411"/>
      <c r="S124" s="23">
        <f>(S31+S50+S66+S71+S79+S90+S96+S111+S122)</f>
        <v>0</v>
      </c>
      <c r="T124" s="422"/>
      <c r="U124" s="423"/>
      <c r="X124" s="1846"/>
    </row>
    <row r="125" spans="2:24" ht="15.75" thickBot="1" x14ac:dyDescent="0.3">
      <c r="B125" s="406"/>
      <c r="C125" s="144" t="s">
        <v>226</v>
      </c>
      <c r="D125" s="145"/>
      <c r="E125" s="145"/>
      <c r="F125" s="145"/>
      <c r="G125" s="145"/>
      <c r="H125" s="145"/>
      <c r="I125" s="33"/>
      <c r="J125" s="24">
        <f>(K125+S125)</f>
        <v>99</v>
      </c>
      <c r="K125" s="22">
        <f>SUM(L125:Q125)</f>
        <v>99</v>
      </c>
      <c r="L125" s="1054">
        <f t="shared" ref="L125:Q125" si="29">L31+L50+L66+L71+L79+L90+L96+L111+L122</f>
        <v>0</v>
      </c>
      <c r="M125" s="1055">
        <f t="shared" si="29"/>
        <v>99</v>
      </c>
      <c r="N125" s="1055">
        <f t="shared" si="29"/>
        <v>0</v>
      </c>
      <c r="O125" s="1055">
        <f t="shared" si="29"/>
        <v>0</v>
      </c>
      <c r="P125" s="1055">
        <f t="shared" si="29"/>
        <v>0</v>
      </c>
      <c r="Q125" s="1055">
        <f t="shared" si="29"/>
        <v>0</v>
      </c>
      <c r="R125" s="424"/>
      <c r="S125" s="414">
        <f>SUM(T125:U125)</f>
        <v>0</v>
      </c>
      <c r="T125" s="1054">
        <f>T31+T50+T66+T71+T79+T90+T96+T111+T122</f>
        <v>0</v>
      </c>
      <c r="U125" s="1056">
        <f>U31+U50+U66+U71+U79+U90+U96+U111+U122</f>
        <v>0</v>
      </c>
      <c r="X125" s="1846"/>
    </row>
    <row r="126" spans="2:24" x14ac:dyDescent="0.25">
      <c r="B126" s="406"/>
      <c r="C126" s="318"/>
      <c r="D126" s="318"/>
      <c r="E126" s="318"/>
      <c r="F126" s="318"/>
      <c r="G126" s="318"/>
      <c r="H126" s="318"/>
      <c r="I126" s="319"/>
      <c r="K126" s="1985" t="str">
        <f>IF(AND(K124&lt;&gt;0,'7A'!F39&lt;&gt;0,K124&lt;&gt;'7A'!F39),"WARNING: Residential Sources do not match Residential Sources on Form 7A","")</f>
        <v>WARNING: Residential Sources do not match Residential Sources on Form 7A</v>
      </c>
      <c r="L126" s="1985"/>
      <c r="M126" s="1985"/>
      <c r="N126" s="1985"/>
      <c r="O126" s="1985"/>
      <c r="P126" s="1985"/>
      <c r="Q126" s="1985"/>
      <c r="R126" s="425"/>
      <c r="S126" s="1983" t="str">
        <f>IF(AND(S124&lt;&gt;0,'7A'!F49&lt;&gt;0,S124&lt;&gt;'7A'!F49),"WARNING: Non Residential Sources do not match Non Residential Sources on Form 7A","")</f>
        <v/>
      </c>
      <c r="T126" s="1983"/>
      <c r="U126" s="1983"/>
      <c r="V126" s="1983"/>
      <c r="W126" s="1983"/>
      <c r="X126" s="1846"/>
    </row>
    <row r="127" spans="2:24" ht="16.5" thickBot="1" x14ac:dyDescent="0.3">
      <c r="B127" s="415"/>
      <c r="C127" s="426"/>
      <c r="D127" s="426"/>
      <c r="E127" s="426"/>
      <c r="F127" s="426"/>
      <c r="G127" s="426"/>
      <c r="H127" s="426"/>
      <c r="I127" s="426"/>
      <c r="J127" s="427" t="s">
        <v>34</v>
      </c>
      <c r="K127" s="1986"/>
      <c r="L127" s="1986"/>
      <c r="M127" s="1986"/>
      <c r="N127" s="1986"/>
      <c r="O127" s="1986"/>
      <c r="P127" s="1986"/>
      <c r="Q127" s="1986"/>
      <c r="R127" s="426"/>
      <c r="S127" s="1984"/>
      <c r="T127" s="1984"/>
      <c r="U127" s="1984"/>
      <c r="V127" s="1984"/>
      <c r="W127" s="1984"/>
      <c r="X127" s="1849"/>
    </row>
    <row r="129" spans="10:21" ht="15" customHeight="1" x14ac:dyDescent="0.25">
      <c r="L129" s="1824"/>
      <c r="M129" s="1824"/>
      <c r="T129" s="1824"/>
      <c r="U129" s="1824"/>
    </row>
    <row r="130" spans="10:21" x14ac:dyDescent="0.25">
      <c r="K130" s="1824"/>
      <c r="L130" s="1824"/>
      <c r="M130" s="1824"/>
      <c r="N130" s="1824"/>
      <c r="O130" s="1824"/>
      <c r="P130" s="1824"/>
      <c r="Q130" s="1824"/>
      <c r="S130" s="1824"/>
      <c r="T130" s="1824"/>
      <c r="U130" s="1824"/>
    </row>
    <row r="131" spans="10:21" x14ac:dyDescent="0.25">
      <c r="J131" s="1850"/>
      <c r="K131" s="1824"/>
      <c r="L131" s="1824"/>
      <c r="M131" s="1824"/>
      <c r="S131" s="1824"/>
      <c r="T131" s="1824"/>
      <c r="U131" s="1824"/>
    </row>
    <row r="136" spans="10:21" x14ac:dyDescent="0.25">
      <c r="K136" s="1824"/>
      <c r="L136" s="1824"/>
      <c r="M136" s="1824"/>
      <c r="N136" s="1824"/>
      <c r="O136" s="1824"/>
      <c r="P136" s="1824"/>
      <c r="Q136" s="1824"/>
    </row>
  </sheetData>
  <sheetProtection algorithmName="SHA-512" hashValue="ztoOcYGMQoyOrwmairSvNpYswHOPFPQb5leZEHjkf2EP9k/vxBKEyaTKscMI5rFznxalWiQivJBLWiI8skkXjA==" saltValue="SA7Ku2TmyPLUAuaAn87LSQ==" spinCount="100000" sheet="1" formatCells="0" formatColumns="0" formatRows="0"/>
  <mergeCells count="15">
    <mergeCell ref="S126:W127"/>
    <mergeCell ref="K126:Q127"/>
    <mergeCell ref="C14:U14"/>
    <mergeCell ref="C16:N16"/>
    <mergeCell ref="I18:I22"/>
    <mergeCell ref="J18:J22"/>
    <mergeCell ref="K18:Q18"/>
    <mergeCell ref="S18:U18"/>
    <mergeCell ref="K19:K22"/>
    <mergeCell ref="S19:S22"/>
    <mergeCell ref="E30:G30"/>
    <mergeCell ref="E49:G49"/>
    <mergeCell ref="E65:G65"/>
    <mergeCell ref="E89:G89"/>
    <mergeCell ref="E95:G95"/>
  </mergeCells>
  <conditionalFormatting sqref="J25:J30">
    <cfRule type="expression" dxfId="102" priority="96">
      <formula>ROUND(J25,0)&lt;&gt;(K25+S25)</formula>
    </cfRule>
  </conditionalFormatting>
  <conditionalFormatting sqref="J69:J70">
    <cfRule type="expression" dxfId="101" priority="83">
      <formula>ROUND(J69,0)&lt;&gt;(K69+S69)</formula>
    </cfRule>
  </conditionalFormatting>
  <conditionalFormatting sqref="J34:J49">
    <cfRule type="expression" dxfId="100" priority="77">
      <formula>ROUND(J34,0)&lt;&gt;(K34+S34)</formula>
    </cfRule>
  </conditionalFormatting>
  <conditionalFormatting sqref="J53:J64">
    <cfRule type="expression" dxfId="99" priority="76">
      <formula>ROUND(J53,0)&lt;&gt;(K53+S53)</formula>
    </cfRule>
  </conditionalFormatting>
  <conditionalFormatting sqref="J74:J78">
    <cfRule type="expression" dxfId="98" priority="75">
      <formula>ROUND(J74,0)&lt;&gt;(K74+S74)</formula>
    </cfRule>
  </conditionalFormatting>
  <conditionalFormatting sqref="J82:J88">
    <cfRule type="expression" dxfId="97" priority="74">
      <formula>ROUND(J82,0)&lt;&gt;(K82+S82)</formula>
    </cfRule>
  </conditionalFormatting>
  <conditionalFormatting sqref="J93:J95">
    <cfRule type="expression" dxfId="96" priority="73">
      <formula>ROUND(J93,0)&lt;&gt;(K93+S93)</formula>
    </cfRule>
  </conditionalFormatting>
  <conditionalFormatting sqref="J99:J109">
    <cfRule type="expression" dxfId="95" priority="72">
      <formula>ROUND(J99,0)&lt;&gt;(K99+S99)</formula>
    </cfRule>
  </conditionalFormatting>
  <conditionalFormatting sqref="J115:J121">
    <cfRule type="expression" dxfId="94" priority="71">
      <formula>ROUND(J115,0)&lt;&gt;(K115+S115)</formula>
    </cfRule>
  </conditionalFormatting>
  <conditionalFormatting sqref="J125">
    <cfRule type="expression" dxfId="93" priority="97">
      <formula>$J$125&lt;&gt;(#REF!+#REF!)</formula>
    </cfRule>
  </conditionalFormatting>
  <conditionalFormatting sqref="K126">
    <cfRule type="containsText" dxfId="92" priority="70" operator="containsText" text="warning">
      <formula>NOT(ISERROR(SEARCH("warning",K126)))</formula>
    </cfRule>
  </conditionalFormatting>
  <conditionalFormatting sqref="S126">
    <cfRule type="containsText" dxfId="91" priority="69" operator="containsText" text="warning">
      <formula>NOT(ISERROR(SEARCH("warning",S126)))</formula>
    </cfRule>
  </conditionalFormatting>
  <conditionalFormatting sqref="L23">
    <cfRule type="containsText" dxfId="90" priority="64" operator="containsText" text="Source &gt; Uses">
      <formula>NOT(ISERROR(SEARCH("Source &gt; Uses",L23)))</formula>
    </cfRule>
    <cfRule type="containsText" dxfId="89" priority="66" operator="containsText" text="Source = Uses">
      <formula>NOT(ISERROR(SEARCH("Source = Uses",L23)))</formula>
    </cfRule>
    <cfRule type="containsText" dxfId="88" priority="67" operator="containsText" text="Source &lt; Uses">
      <formula>NOT(ISERROR(SEARCH("Source &lt; Uses",L23)))</formula>
    </cfRule>
  </conditionalFormatting>
  <conditionalFormatting sqref="M23">
    <cfRule type="containsText" dxfId="87" priority="19" operator="containsText" text="Source &gt; Uses">
      <formula>NOT(ISERROR(SEARCH("Source &gt; Uses",M23)))</formula>
    </cfRule>
    <cfRule type="containsText" dxfId="86" priority="20" operator="containsText" text="Source = Uses">
      <formula>NOT(ISERROR(SEARCH("Source = Uses",M23)))</formula>
    </cfRule>
    <cfRule type="containsText" dxfId="85" priority="21" operator="containsText" text="Source &lt; Uses">
      <formula>NOT(ISERROR(SEARCH("Source &lt; Uses",M23)))</formula>
    </cfRule>
  </conditionalFormatting>
  <conditionalFormatting sqref="N23">
    <cfRule type="containsText" dxfId="84" priority="16" operator="containsText" text="Source &gt; Uses">
      <formula>NOT(ISERROR(SEARCH("Source &gt; Uses",N23)))</formula>
    </cfRule>
    <cfRule type="containsText" dxfId="83" priority="17" operator="containsText" text="Source = Uses">
      <formula>NOT(ISERROR(SEARCH("Source = Uses",N23)))</formula>
    </cfRule>
    <cfRule type="containsText" dxfId="82" priority="18" operator="containsText" text="Source &lt; Uses">
      <formula>NOT(ISERROR(SEARCH("Source &lt; Uses",N23)))</formula>
    </cfRule>
  </conditionalFormatting>
  <conditionalFormatting sqref="O23">
    <cfRule type="containsText" dxfId="81" priority="13" operator="containsText" text="Source &gt; Uses">
      <formula>NOT(ISERROR(SEARCH("Source &gt; Uses",O23)))</formula>
    </cfRule>
    <cfRule type="containsText" dxfId="80" priority="14" operator="containsText" text="Source = Uses">
      <formula>NOT(ISERROR(SEARCH("Source = Uses",O23)))</formula>
    </cfRule>
    <cfRule type="containsText" dxfId="79" priority="15" operator="containsText" text="Source &lt; Uses">
      <formula>NOT(ISERROR(SEARCH("Source &lt; Uses",O23)))</formula>
    </cfRule>
  </conditionalFormatting>
  <conditionalFormatting sqref="P23">
    <cfRule type="containsText" dxfId="78" priority="10" operator="containsText" text="Source &gt; Uses">
      <formula>NOT(ISERROR(SEARCH("Source &gt; Uses",P23)))</formula>
    </cfRule>
    <cfRule type="containsText" dxfId="77" priority="11" operator="containsText" text="Source = Uses">
      <formula>NOT(ISERROR(SEARCH("Source = Uses",P23)))</formula>
    </cfRule>
    <cfRule type="containsText" dxfId="76" priority="12" operator="containsText" text="Source &lt; Uses">
      <formula>NOT(ISERROR(SEARCH("Source &lt; Uses",P23)))</formula>
    </cfRule>
  </conditionalFormatting>
  <conditionalFormatting sqref="Q23">
    <cfRule type="containsText" dxfId="75" priority="7" operator="containsText" text="Source &gt; Uses">
      <formula>NOT(ISERROR(SEARCH("Source &gt; Uses",Q23)))</formula>
    </cfRule>
    <cfRule type="containsText" dxfId="74" priority="8" operator="containsText" text="Source = Uses">
      <formula>NOT(ISERROR(SEARCH("Source = Uses",Q23)))</formula>
    </cfRule>
    <cfRule type="containsText" dxfId="73" priority="9" operator="containsText" text="Source &lt; Uses">
      <formula>NOT(ISERROR(SEARCH("Source &lt; Uses",Q23)))</formula>
    </cfRule>
  </conditionalFormatting>
  <conditionalFormatting sqref="T23">
    <cfRule type="containsText" dxfId="72" priority="4" operator="containsText" text="Source &gt; Uses">
      <formula>NOT(ISERROR(SEARCH("Source &gt; Uses",T23)))</formula>
    </cfRule>
    <cfRule type="containsText" dxfId="71" priority="5" operator="containsText" text="Source = Uses">
      <formula>NOT(ISERROR(SEARCH("Source = Uses",T23)))</formula>
    </cfRule>
    <cfRule type="containsText" dxfId="70" priority="6" operator="containsText" text="Source &lt; Uses">
      <formula>NOT(ISERROR(SEARCH("Source &lt; Uses",T23)))</formula>
    </cfRule>
  </conditionalFormatting>
  <conditionalFormatting sqref="U23">
    <cfRule type="containsText" dxfId="69" priority="1" operator="containsText" text="Source &gt; Uses">
      <formula>NOT(ISERROR(SEARCH("Source &gt; Uses",U23)))</formula>
    </cfRule>
    <cfRule type="containsText" dxfId="68" priority="2" operator="containsText" text="Source = Uses">
      <formula>NOT(ISERROR(SEARCH("Source = Uses",U23)))</formula>
    </cfRule>
    <cfRule type="containsText" dxfId="67" priority="3" operator="containsText" text="Source &lt; Uses">
      <formula>NOT(ISERROR(SEARCH("Source &lt; Uses",U23)))</formula>
    </cfRule>
  </conditionalFormatting>
  <dataValidations disablePrompts="1" count="2">
    <dataValidation allowBlank="1" showInputMessage="1" showErrorMessage="1" promptTitle="Rehab Contingency %" prompt="Defined as Rehab Contingency divided by the sum of Rehab, Contractor Profit, Contractor Overhead, and Bond Premium amounts_x000a__x000a_% =J27 / (J23+J24+J25+J34)" sqref="G40"/>
    <dataValidation allowBlank="1" showInputMessage="1" showErrorMessage="1" promptTitle="New Construction Contingency %" prompt="Defined as New Construction Contingency divided by the sum of New Building, Contractor Profit, Contractor Overhead, and Bond Premium amounts _x000a__x000a_% = J26 / (J22+J24+J25+J34))" sqref="G39"/>
  </dataValidations>
  <pageMargins left="0.25" right="0.25" top="0.75" bottom="0.75" header="0.3" footer="0.3"/>
  <pageSetup scale="81" fitToHeight="4" orientation="landscape" r:id="rId1"/>
  <headerFooter>
    <oddFooter>&amp;LForm 6A
Development Budgets&amp;CCFA Forms</oddFooter>
  </headerFooter>
  <rowBreaks count="3" manualBreakCount="3">
    <brk id="51" min="1" max="21" man="1"/>
    <brk id="80" min="1" max="21" man="1"/>
    <brk id="112" min="1" max="21"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5:L103"/>
  <sheetViews>
    <sheetView showGridLines="0" zoomScaleNormal="100" workbookViewId="0">
      <selection activeCell="R12" sqref="R12"/>
    </sheetView>
  </sheetViews>
  <sheetFormatPr defaultColWidth="9.140625" defaultRowHeight="15" x14ac:dyDescent="0.25"/>
  <cols>
    <col min="1" max="2" width="1.7109375" style="358" customWidth="1"/>
    <col min="3" max="3" width="2.85546875" style="358" customWidth="1"/>
    <col min="4" max="4" width="5.7109375" style="358" customWidth="1"/>
    <col min="5" max="5" width="8.5703125" style="358" customWidth="1"/>
    <col min="6" max="6" width="12.85546875" style="358" customWidth="1"/>
    <col min="7" max="7" width="10.7109375" style="358" customWidth="1"/>
    <col min="8" max="8" width="1.42578125" style="358" customWidth="1"/>
    <col min="9" max="9" width="12.5703125" style="358" bestFit="1" customWidth="1"/>
    <col min="10" max="10" width="19.28515625" style="358" customWidth="1"/>
    <col min="11" max="11" width="40.7109375" style="358" customWidth="1"/>
    <col min="12" max="12" width="1.7109375" style="358" customWidth="1"/>
    <col min="13" max="16384" width="9.140625" style="358"/>
  </cols>
  <sheetData>
    <row r="5" spans="2:12" ht="15.75" thickBot="1" x14ac:dyDescent="0.3"/>
    <row r="6" spans="2:12" ht="9" customHeight="1" x14ac:dyDescent="0.25">
      <c r="B6" s="430"/>
      <c r="C6" s="431"/>
      <c r="D6" s="431"/>
      <c r="E6" s="431"/>
      <c r="F6" s="431"/>
      <c r="G6" s="431"/>
      <c r="H6" s="431"/>
      <c r="I6" s="431"/>
      <c r="J6" s="431"/>
      <c r="K6" s="431"/>
      <c r="L6" s="432"/>
    </row>
    <row r="7" spans="2:12" ht="18.75" x14ac:dyDescent="0.3">
      <c r="B7" s="433"/>
      <c r="C7" s="1879" t="s">
        <v>525</v>
      </c>
      <c r="D7" s="1879"/>
      <c r="E7" s="1879"/>
      <c r="F7" s="1879"/>
      <c r="G7" s="1879"/>
      <c r="H7" s="1879"/>
      <c r="I7" s="1879"/>
      <c r="J7" s="1879"/>
      <c r="K7" s="1879"/>
      <c r="L7" s="434"/>
    </row>
    <row r="8" spans="2:12" x14ac:dyDescent="0.25">
      <c r="B8" s="433"/>
      <c r="C8" s="435"/>
      <c r="D8" s="435"/>
      <c r="E8" s="435"/>
      <c r="F8" s="435"/>
      <c r="G8" s="435"/>
      <c r="H8" s="435"/>
      <c r="I8" s="435"/>
      <c r="J8" s="435"/>
      <c r="K8" s="435"/>
      <c r="L8" s="434"/>
    </row>
    <row r="9" spans="2:12" ht="15.75" thickBot="1" x14ac:dyDescent="0.3">
      <c r="B9" s="433"/>
      <c r="C9" s="1972" t="str">
        <f>IF('1'!G5="","Enter Project Name on Form 1",(CONCATENATE("Project Name: ",'1'!G5)))</f>
        <v>Enter Project Name on Form 1</v>
      </c>
      <c r="D9" s="1972"/>
      <c r="E9" s="1972"/>
      <c r="F9" s="1972"/>
      <c r="G9" s="1972"/>
      <c r="H9" s="1972"/>
      <c r="I9" s="1972"/>
      <c r="J9" s="1972"/>
      <c r="K9" s="1972"/>
      <c r="L9" s="434"/>
    </row>
    <row r="10" spans="2:12" ht="7.5" customHeight="1" thickBot="1" x14ac:dyDescent="0.3">
      <c r="B10" s="438"/>
      <c r="C10" s="439"/>
      <c r="D10" s="439"/>
      <c r="E10" s="439"/>
      <c r="F10" s="439"/>
      <c r="G10" s="439"/>
      <c r="H10" s="439"/>
      <c r="I10" s="439"/>
      <c r="J10" s="439"/>
      <c r="K10" s="408"/>
      <c r="L10" s="434"/>
    </row>
    <row r="11" spans="2:12" x14ac:dyDescent="0.25">
      <c r="B11" s="438"/>
      <c r="C11" s="65"/>
      <c r="D11" s="65"/>
      <c r="E11" s="65"/>
      <c r="F11" s="65"/>
      <c r="G11" s="65"/>
      <c r="H11" s="65"/>
      <c r="I11" s="2002" t="s">
        <v>148</v>
      </c>
      <c r="J11" s="2003"/>
      <c r="K11" s="2004"/>
      <c r="L11" s="434"/>
    </row>
    <row r="12" spans="2:12" ht="37.5" customHeight="1" thickBot="1" x14ac:dyDescent="0.3">
      <c r="B12" s="438"/>
      <c r="C12" s="66"/>
      <c r="D12" s="42"/>
      <c r="E12" s="42"/>
      <c r="F12" s="67"/>
      <c r="G12" s="67"/>
      <c r="H12" s="67"/>
      <c r="I12" s="1858" t="s">
        <v>227</v>
      </c>
      <c r="J12" s="2005" t="s">
        <v>228</v>
      </c>
      <c r="K12" s="2006"/>
      <c r="L12" s="434"/>
    </row>
    <row r="13" spans="2:12" ht="15.75" thickBot="1" x14ac:dyDescent="0.3">
      <c r="B13" s="438"/>
      <c r="C13" s="57" t="s">
        <v>150</v>
      </c>
      <c r="D13" s="58"/>
      <c r="E13" s="58"/>
      <c r="F13" s="59"/>
      <c r="G13" s="59"/>
      <c r="H13" s="59"/>
      <c r="I13" s="40"/>
      <c r="J13" s="40"/>
      <c r="K13" s="435"/>
      <c r="L13" s="434"/>
    </row>
    <row r="14" spans="2:12" x14ac:dyDescent="0.25">
      <c r="B14" s="438"/>
      <c r="C14" s="408"/>
      <c r="D14" s="136" t="s">
        <v>151</v>
      </c>
      <c r="E14" s="136"/>
      <c r="F14" s="136"/>
      <c r="G14" s="136"/>
      <c r="H14" s="137"/>
      <c r="I14" s="1489">
        <f>'6A'!K25</f>
        <v>0</v>
      </c>
      <c r="J14" s="2007"/>
      <c r="K14" s="2008"/>
      <c r="L14" s="434"/>
    </row>
    <row r="15" spans="2:12" x14ac:dyDescent="0.25">
      <c r="B15" s="438"/>
      <c r="C15" s="408"/>
      <c r="D15" s="138" t="s">
        <v>152</v>
      </c>
      <c r="E15" s="138"/>
      <c r="F15" s="138"/>
      <c r="G15" s="138"/>
      <c r="H15" s="139"/>
      <c r="I15" s="1681">
        <f>'6A'!K26</f>
        <v>0</v>
      </c>
      <c r="J15" s="2009"/>
      <c r="K15" s="2010"/>
      <c r="L15" s="434"/>
    </row>
    <row r="16" spans="2:12" x14ac:dyDescent="0.25">
      <c r="B16" s="438"/>
      <c r="C16" s="408"/>
      <c r="D16" s="138" t="s">
        <v>153</v>
      </c>
      <c r="E16" s="138"/>
      <c r="F16" s="138"/>
      <c r="G16" s="138"/>
      <c r="H16" s="139"/>
      <c r="I16" s="1681">
        <f>'6A'!K27</f>
        <v>0</v>
      </c>
      <c r="J16" s="2009"/>
      <c r="K16" s="2010"/>
      <c r="L16" s="434"/>
    </row>
    <row r="17" spans="2:12" x14ac:dyDescent="0.25">
      <c r="B17" s="438"/>
      <c r="C17" s="408"/>
      <c r="D17" s="138" t="s">
        <v>154</v>
      </c>
      <c r="E17" s="138"/>
      <c r="F17" s="138"/>
      <c r="G17" s="138"/>
      <c r="H17" s="139"/>
      <c r="I17" s="1681">
        <f>'6A'!K28</f>
        <v>0</v>
      </c>
      <c r="J17" s="2009"/>
      <c r="K17" s="2010"/>
      <c r="L17" s="434"/>
    </row>
    <row r="18" spans="2:12" x14ac:dyDescent="0.25">
      <c r="B18" s="438"/>
      <c r="C18" s="408"/>
      <c r="D18" s="138" t="s">
        <v>155</v>
      </c>
      <c r="E18" s="138"/>
      <c r="F18" s="138"/>
      <c r="G18" s="138"/>
      <c r="H18" s="139"/>
      <c r="I18" s="1681">
        <f>'6A'!K29</f>
        <v>0</v>
      </c>
      <c r="J18" s="2009"/>
      <c r="K18" s="2010"/>
      <c r="L18" s="434"/>
    </row>
    <row r="19" spans="2:12" ht="15.75" thickBot="1" x14ac:dyDescent="0.3">
      <c r="B19" s="438"/>
      <c r="C19" s="408"/>
      <c r="D19" s="138" t="s">
        <v>229</v>
      </c>
      <c r="E19" s="138"/>
      <c r="F19" s="138"/>
      <c r="G19" s="138"/>
      <c r="H19" s="139"/>
      <c r="I19" s="1682">
        <f>'6A'!K30</f>
        <v>0</v>
      </c>
      <c r="J19" s="2011"/>
      <c r="K19" s="2012"/>
      <c r="L19" s="434"/>
    </row>
    <row r="20" spans="2:12" ht="3.75" customHeight="1" x14ac:dyDescent="0.25">
      <c r="B20" s="438"/>
      <c r="C20" s="44"/>
      <c r="D20" s="45"/>
      <c r="E20" s="45"/>
      <c r="F20" s="41"/>
      <c r="G20" s="41"/>
      <c r="H20" s="41"/>
      <c r="I20" s="16"/>
      <c r="J20" s="37"/>
      <c r="K20" s="435"/>
      <c r="L20" s="434"/>
    </row>
    <row r="21" spans="2:12" ht="15.75" thickBot="1" x14ac:dyDescent="0.3">
      <c r="B21" s="438"/>
      <c r="C21" s="57" t="s">
        <v>157</v>
      </c>
      <c r="D21" s="58"/>
      <c r="E21" s="58"/>
      <c r="F21" s="59"/>
      <c r="G21" s="59"/>
      <c r="H21" s="59"/>
      <c r="I21" s="1683"/>
      <c r="J21" s="38"/>
      <c r="K21" s="408"/>
      <c r="L21" s="434"/>
    </row>
    <row r="22" spans="2:12" x14ac:dyDescent="0.25">
      <c r="B22" s="438"/>
      <c r="C22" s="408"/>
      <c r="D22" s="136" t="s">
        <v>158</v>
      </c>
      <c r="E22" s="136"/>
      <c r="F22" s="136"/>
      <c r="G22" s="136"/>
      <c r="H22" s="137"/>
      <c r="I22" s="1489">
        <f>'6A'!K34</f>
        <v>0</v>
      </c>
      <c r="J22" s="2007"/>
      <c r="K22" s="2008"/>
      <c r="L22" s="434"/>
    </row>
    <row r="23" spans="2:12" x14ac:dyDescent="0.25">
      <c r="B23" s="438"/>
      <c r="C23" s="408"/>
      <c r="D23" s="138" t="s">
        <v>159</v>
      </c>
      <c r="E23" s="138"/>
      <c r="F23" s="138"/>
      <c r="G23" s="138"/>
      <c r="H23" s="139"/>
      <c r="I23" s="1681">
        <f>'6A'!K35</f>
        <v>99</v>
      </c>
      <c r="J23" s="2009"/>
      <c r="K23" s="2010"/>
      <c r="L23" s="434"/>
    </row>
    <row r="24" spans="2:12" x14ac:dyDescent="0.25">
      <c r="B24" s="438"/>
      <c r="C24" s="408"/>
      <c r="D24" s="138" t="s">
        <v>160</v>
      </c>
      <c r="E24" s="138"/>
      <c r="F24" s="138"/>
      <c r="G24" s="138"/>
      <c r="H24" s="139"/>
      <c r="I24" s="1681">
        <f>'6A'!K36</f>
        <v>0</v>
      </c>
      <c r="J24" s="2009"/>
      <c r="K24" s="2010"/>
      <c r="L24" s="434"/>
    </row>
    <row r="25" spans="2:12" x14ac:dyDescent="0.25">
      <c r="B25" s="438"/>
      <c r="C25" s="408"/>
      <c r="D25" s="138" t="s">
        <v>161</v>
      </c>
      <c r="E25" s="138"/>
      <c r="F25" s="138"/>
      <c r="G25" s="138"/>
      <c r="H25" s="139"/>
      <c r="I25" s="1681">
        <f>'6A'!K37</f>
        <v>0</v>
      </c>
      <c r="J25" s="2009"/>
      <c r="K25" s="2010"/>
      <c r="L25" s="434"/>
    </row>
    <row r="26" spans="2:12" x14ac:dyDescent="0.25">
      <c r="B26" s="438"/>
      <c r="C26" s="408"/>
      <c r="D26" s="138" t="s">
        <v>162</v>
      </c>
      <c r="E26" s="138"/>
      <c r="F26" s="138"/>
      <c r="G26" s="138"/>
      <c r="H26" s="139"/>
      <c r="I26" s="1681">
        <f>'6A'!K38</f>
        <v>0</v>
      </c>
      <c r="J26" s="2009"/>
      <c r="K26" s="2010"/>
      <c r="L26" s="434"/>
    </row>
    <row r="27" spans="2:12" x14ac:dyDescent="0.25">
      <c r="B27" s="438"/>
      <c r="C27" s="408"/>
      <c r="D27" s="138" t="s">
        <v>163</v>
      </c>
      <c r="E27" s="138"/>
      <c r="F27" s="138"/>
      <c r="G27" s="138"/>
      <c r="H27" s="139"/>
      <c r="I27" s="1681">
        <f>'6A'!K39</f>
        <v>0</v>
      </c>
      <c r="J27" s="2013"/>
      <c r="K27" s="2010"/>
      <c r="L27" s="434"/>
    </row>
    <row r="28" spans="2:12" x14ac:dyDescent="0.25">
      <c r="B28" s="438"/>
      <c r="C28" s="408"/>
      <c r="D28" s="138" t="s">
        <v>164</v>
      </c>
      <c r="E28" s="138"/>
      <c r="F28" s="138"/>
      <c r="G28" s="138"/>
      <c r="H28" s="139"/>
      <c r="I28" s="1681">
        <f>'6A'!K40</f>
        <v>0</v>
      </c>
      <c r="J28" s="2009"/>
      <c r="K28" s="2010"/>
      <c r="L28" s="434"/>
    </row>
    <row r="29" spans="2:12" x14ac:dyDescent="0.25">
      <c r="B29" s="438"/>
      <c r="C29" s="408"/>
      <c r="D29" s="138" t="s">
        <v>165</v>
      </c>
      <c r="E29" s="138"/>
      <c r="F29" s="138"/>
      <c r="G29" s="138"/>
      <c r="H29" s="139"/>
      <c r="I29" s="1681">
        <f>'6A'!K41</f>
        <v>0</v>
      </c>
      <c r="J29" s="2009"/>
      <c r="K29" s="2010"/>
      <c r="L29" s="434"/>
    </row>
    <row r="30" spans="2:12" x14ac:dyDescent="0.25">
      <c r="B30" s="438"/>
      <c r="C30" s="408"/>
      <c r="D30" s="138" t="s">
        <v>166</v>
      </c>
      <c r="E30" s="138"/>
      <c r="F30" s="138"/>
      <c r="G30" s="138"/>
      <c r="H30" s="139"/>
      <c r="I30" s="1681">
        <f>'6A'!K42</f>
        <v>0</v>
      </c>
      <c r="J30" s="2009"/>
      <c r="K30" s="2010"/>
      <c r="L30" s="434"/>
    </row>
    <row r="31" spans="2:12" x14ac:dyDescent="0.25">
      <c r="B31" s="438"/>
      <c r="C31" s="408"/>
      <c r="D31" s="138" t="s">
        <v>167</v>
      </c>
      <c r="E31" s="138"/>
      <c r="F31" s="138"/>
      <c r="G31" s="138"/>
      <c r="H31" s="139"/>
      <c r="I31" s="1681">
        <f>'6A'!K43</f>
        <v>0</v>
      </c>
      <c r="J31" s="2009"/>
      <c r="K31" s="2010"/>
      <c r="L31" s="434"/>
    </row>
    <row r="32" spans="2:12" x14ac:dyDescent="0.25">
      <c r="B32" s="438"/>
      <c r="C32" s="408"/>
      <c r="D32" s="138" t="s">
        <v>168</v>
      </c>
      <c r="E32" s="138"/>
      <c r="F32" s="138"/>
      <c r="G32" s="138"/>
      <c r="H32" s="139"/>
      <c r="I32" s="1681">
        <f>'6A'!K44</f>
        <v>0</v>
      </c>
      <c r="J32" s="2009"/>
      <c r="K32" s="2010"/>
      <c r="L32" s="434"/>
    </row>
    <row r="33" spans="2:12" x14ac:dyDescent="0.25">
      <c r="B33" s="438"/>
      <c r="C33" s="408"/>
      <c r="D33" s="138" t="s">
        <v>169</v>
      </c>
      <c r="E33" s="138"/>
      <c r="F33" s="138"/>
      <c r="G33" s="138"/>
      <c r="H33" s="139"/>
      <c r="I33" s="1681">
        <f>'6A'!K45</f>
        <v>0</v>
      </c>
      <c r="J33" s="2009"/>
      <c r="K33" s="2010"/>
      <c r="L33" s="434"/>
    </row>
    <row r="34" spans="2:12" x14ac:dyDescent="0.25">
      <c r="B34" s="438"/>
      <c r="C34" s="408"/>
      <c r="D34" s="138" t="s">
        <v>170</v>
      </c>
      <c r="E34" s="138"/>
      <c r="F34" s="138"/>
      <c r="G34" s="138"/>
      <c r="H34" s="139"/>
      <c r="I34" s="1681">
        <f>'6A'!K46</f>
        <v>0</v>
      </c>
      <c r="J34" s="2009"/>
      <c r="K34" s="2010"/>
      <c r="L34" s="434"/>
    </row>
    <row r="35" spans="2:12" x14ac:dyDescent="0.25">
      <c r="B35" s="438"/>
      <c r="C35" s="408"/>
      <c r="D35" s="138" t="s">
        <v>171</v>
      </c>
      <c r="E35" s="138"/>
      <c r="F35" s="138"/>
      <c r="G35" s="138"/>
      <c r="H35" s="139"/>
      <c r="I35" s="1681">
        <f>'6A'!K47</f>
        <v>0</v>
      </c>
      <c r="J35" s="2009"/>
      <c r="K35" s="2010"/>
      <c r="L35" s="434"/>
    </row>
    <row r="36" spans="2:12" x14ac:dyDescent="0.25">
      <c r="B36" s="438"/>
      <c r="C36" s="408"/>
      <c r="D36" s="138" t="s">
        <v>172</v>
      </c>
      <c r="E36" s="138"/>
      <c r="F36" s="138"/>
      <c r="G36" s="138"/>
      <c r="H36" s="139"/>
      <c r="I36" s="1681">
        <f>'6A'!K48</f>
        <v>0</v>
      </c>
      <c r="J36" s="2009"/>
      <c r="K36" s="2010"/>
      <c r="L36" s="434"/>
    </row>
    <row r="37" spans="2:12" ht="15.75" thickBot="1" x14ac:dyDescent="0.3">
      <c r="B37" s="438"/>
      <c r="C37" s="408"/>
      <c r="D37" s="138" t="s">
        <v>230</v>
      </c>
      <c r="E37" s="138"/>
      <c r="F37" s="138"/>
      <c r="G37" s="138"/>
      <c r="H37" s="139"/>
      <c r="I37" s="1682">
        <f>'6A'!K49</f>
        <v>0</v>
      </c>
      <c r="J37" s="2011"/>
      <c r="K37" s="2012"/>
      <c r="L37" s="434"/>
    </row>
    <row r="38" spans="2:12" ht="3.75" customHeight="1" x14ac:dyDescent="0.25">
      <c r="B38" s="438"/>
      <c r="C38" s="44"/>
      <c r="D38" s="45"/>
      <c r="E38" s="45"/>
      <c r="F38" s="41"/>
      <c r="G38" s="41"/>
      <c r="H38" s="41"/>
      <c r="I38" s="16"/>
      <c r="J38" s="37"/>
      <c r="K38" s="435"/>
      <c r="L38" s="434"/>
    </row>
    <row r="39" spans="2:12" ht="15.75" thickBot="1" x14ac:dyDescent="0.3">
      <c r="B39" s="438"/>
      <c r="C39" s="57" t="s">
        <v>173</v>
      </c>
      <c r="D39" s="58"/>
      <c r="E39" s="58"/>
      <c r="F39" s="59"/>
      <c r="G39" s="59"/>
      <c r="H39" s="59"/>
      <c r="I39" s="16"/>
      <c r="J39" s="37"/>
      <c r="K39" s="408"/>
      <c r="L39" s="434"/>
    </row>
    <row r="40" spans="2:12" x14ac:dyDescent="0.25">
      <c r="B40" s="438"/>
      <c r="C40" s="408"/>
      <c r="D40" s="136" t="s">
        <v>174</v>
      </c>
      <c r="E40" s="136"/>
      <c r="F40" s="136"/>
      <c r="G40" s="136"/>
      <c r="H40" s="137"/>
      <c r="I40" s="1489">
        <f>'6A'!K53</f>
        <v>0</v>
      </c>
      <c r="J40" s="2007"/>
      <c r="K40" s="2008"/>
      <c r="L40" s="434"/>
    </row>
    <row r="41" spans="2:12" x14ac:dyDescent="0.25">
      <c r="B41" s="438"/>
      <c r="C41" s="408"/>
      <c r="D41" s="138" t="s">
        <v>175</v>
      </c>
      <c r="E41" s="138"/>
      <c r="F41" s="138"/>
      <c r="G41" s="138"/>
      <c r="H41" s="139"/>
      <c r="I41" s="1681">
        <f>'6A'!K54</f>
        <v>0</v>
      </c>
      <c r="J41" s="2009"/>
      <c r="K41" s="2010"/>
      <c r="L41" s="434"/>
    </row>
    <row r="42" spans="2:12" x14ac:dyDescent="0.25">
      <c r="B42" s="438"/>
      <c r="C42" s="408"/>
      <c r="D42" s="138" t="s">
        <v>176</v>
      </c>
      <c r="E42" s="138"/>
      <c r="F42" s="138"/>
      <c r="G42" s="138"/>
      <c r="H42" s="139"/>
      <c r="I42" s="1681">
        <f>'6A'!K55</f>
        <v>0</v>
      </c>
      <c r="J42" s="2009"/>
      <c r="K42" s="2010"/>
      <c r="L42" s="434"/>
    </row>
    <row r="43" spans="2:12" x14ac:dyDescent="0.25">
      <c r="B43" s="438"/>
      <c r="C43" s="408"/>
      <c r="D43" s="138" t="s">
        <v>177</v>
      </c>
      <c r="E43" s="138"/>
      <c r="F43" s="138"/>
      <c r="G43" s="138"/>
      <c r="H43" s="139"/>
      <c r="I43" s="1681">
        <f>'6A'!K56</f>
        <v>0</v>
      </c>
      <c r="J43" s="2009"/>
      <c r="K43" s="2010"/>
      <c r="L43" s="434"/>
    </row>
    <row r="44" spans="2:12" x14ac:dyDescent="0.25">
      <c r="B44" s="438"/>
      <c r="C44" s="408"/>
      <c r="D44" s="138" t="s">
        <v>178</v>
      </c>
      <c r="E44" s="138"/>
      <c r="F44" s="138"/>
      <c r="G44" s="138"/>
      <c r="H44" s="139"/>
      <c r="I44" s="1681">
        <f>'6A'!K57</f>
        <v>0</v>
      </c>
      <c r="J44" s="2009"/>
      <c r="K44" s="2010"/>
      <c r="L44" s="434"/>
    </row>
    <row r="45" spans="2:12" x14ac:dyDescent="0.25">
      <c r="B45" s="438"/>
      <c r="C45" s="408"/>
      <c r="D45" s="138" t="s">
        <v>179</v>
      </c>
      <c r="E45" s="138"/>
      <c r="F45" s="138"/>
      <c r="G45" s="138"/>
      <c r="H45" s="139"/>
      <c r="I45" s="1681">
        <f>'6A'!K58</f>
        <v>0</v>
      </c>
      <c r="J45" s="2009"/>
      <c r="K45" s="2010"/>
      <c r="L45" s="434"/>
    </row>
    <row r="46" spans="2:12" x14ac:dyDescent="0.25">
      <c r="B46" s="438"/>
      <c r="C46" s="408"/>
      <c r="D46" s="138" t="s">
        <v>180</v>
      </c>
      <c r="E46" s="138"/>
      <c r="F46" s="138"/>
      <c r="G46" s="138"/>
      <c r="H46" s="139"/>
      <c r="I46" s="1681">
        <f>'6A'!K59</f>
        <v>0</v>
      </c>
      <c r="J46" s="2009"/>
      <c r="K46" s="2010"/>
      <c r="L46" s="434"/>
    </row>
    <row r="47" spans="2:12" x14ac:dyDescent="0.25">
      <c r="B47" s="438"/>
      <c r="C47" s="408"/>
      <c r="D47" s="138" t="s">
        <v>181</v>
      </c>
      <c r="E47" s="138"/>
      <c r="F47" s="138"/>
      <c r="G47" s="138"/>
      <c r="H47" s="139"/>
      <c r="I47" s="1681">
        <f>'6A'!K60</f>
        <v>0</v>
      </c>
      <c r="J47" s="2009"/>
      <c r="K47" s="2010"/>
      <c r="L47" s="434"/>
    </row>
    <row r="48" spans="2:12" x14ac:dyDescent="0.25">
      <c r="B48" s="438"/>
      <c r="C48" s="408"/>
      <c r="D48" s="138" t="s">
        <v>182</v>
      </c>
      <c r="E48" s="138"/>
      <c r="F48" s="138"/>
      <c r="G48" s="138"/>
      <c r="H48" s="139"/>
      <c r="I48" s="1681">
        <f>'6A'!K61</f>
        <v>0</v>
      </c>
      <c r="J48" s="2009"/>
      <c r="K48" s="2010"/>
      <c r="L48" s="434"/>
    </row>
    <row r="49" spans="2:12" x14ac:dyDescent="0.25">
      <c r="B49" s="438"/>
      <c r="C49" s="408"/>
      <c r="D49" s="138" t="s">
        <v>183</v>
      </c>
      <c r="E49" s="138"/>
      <c r="F49" s="138"/>
      <c r="G49" s="138"/>
      <c r="H49" s="139"/>
      <c r="I49" s="1681">
        <f>'6A'!K62</f>
        <v>0</v>
      </c>
      <c r="J49" s="2009"/>
      <c r="K49" s="2010"/>
      <c r="L49" s="434"/>
    </row>
    <row r="50" spans="2:12" x14ac:dyDescent="0.25">
      <c r="B50" s="438"/>
      <c r="C50" s="408"/>
      <c r="D50" s="138" t="s">
        <v>184</v>
      </c>
      <c r="E50" s="138"/>
      <c r="F50" s="138"/>
      <c r="G50" s="138"/>
      <c r="H50" s="139"/>
      <c r="I50" s="1681">
        <f>'6A'!K63</f>
        <v>0</v>
      </c>
      <c r="J50" s="2009"/>
      <c r="K50" s="2010"/>
      <c r="L50" s="434"/>
    </row>
    <row r="51" spans="2:12" x14ac:dyDescent="0.25">
      <c r="B51" s="438"/>
      <c r="C51" s="440"/>
      <c r="D51" s="88" t="s">
        <v>185</v>
      </c>
      <c r="E51" s="88"/>
      <c r="F51" s="88"/>
      <c r="G51" s="88"/>
      <c r="H51" s="88"/>
      <c r="I51" s="1681">
        <f>'6A'!K64</f>
        <v>0</v>
      </c>
      <c r="J51" s="2009"/>
      <c r="K51" s="2010"/>
      <c r="L51" s="434"/>
    </row>
    <row r="52" spans="2:12" ht="15.75" thickBot="1" x14ac:dyDescent="0.3">
      <c r="B52" s="438"/>
      <c r="C52" s="408"/>
      <c r="D52" s="138" t="s">
        <v>229</v>
      </c>
      <c r="E52" s="138"/>
      <c r="F52" s="138"/>
      <c r="G52" s="138"/>
      <c r="H52" s="139"/>
      <c r="I52" s="1682">
        <f>'6A'!K65</f>
        <v>0</v>
      </c>
      <c r="J52" s="2011"/>
      <c r="K52" s="2012"/>
      <c r="L52" s="434"/>
    </row>
    <row r="53" spans="2:12" ht="3.75" customHeight="1" x14ac:dyDescent="0.25">
      <c r="B53" s="438"/>
      <c r="C53" s="44"/>
      <c r="D53" s="45"/>
      <c r="E53" s="45"/>
      <c r="F53" s="41"/>
      <c r="G53" s="41"/>
      <c r="H53" s="41"/>
      <c r="I53" s="16"/>
      <c r="J53" s="37"/>
      <c r="K53" s="435"/>
      <c r="L53" s="434"/>
    </row>
    <row r="54" spans="2:12" ht="15.75" thickBot="1" x14ac:dyDescent="0.3">
      <c r="B54" s="438"/>
      <c r="C54" s="57" t="s">
        <v>186</v>
      </c>
      <c r="D54" s="58"/>
      <c r="E54" s="58"/>
      <c r="F54" s="59"/>
      <c r="G54" s="59"/>
      <c r="H54" s="59"/>
      <c r="I54" s="16"/>
      <c r="J54" s="37"/>
      <c r="K54" s="408"/>
      <c r="L54" s="434"/>
    </row>
    <row r="55" spans="2:12" x14ac:dyDescent="0.25">
      <c r="B55" s="438"/>
      <c r="C55" s="408"/>
      <c r="D55" s="136" t="s">
        <v>187</v>
      </c>
      <c r="E55" s="136"/>
      <c r="F55" s="136"/>
      <c r="G55" s="136"/>
      <c r="H55" s="137"/>
      <c r="I55" s="1489">
        <f>'6A'!K69</f>
        <v>0</v>
      </c>
      <c r="J55" s="2007"/>
      <c r="K55" s="2008"/>
      <c r="L55" s="434"/>
    </row>
    <row r="56" spans="2:12" ht="15.75" thickBot="1" x14ac:dyDescent="0.3">
      <c r="B56" s="438"/>
      <c r="C56" s="408"/>
      <c r="D56" s="138" t="s">
        <v>188</v>
      </c>
      <c r="E56" s="138"/>
      <c r="F56" s="138"/>
      <c r="G56" s="138"/>
      <c r="H56" s="139"/>
      <c r="I56" s="1682">
        <f>'6A'!K70</f>
        <v>0</v>
      </c>
      <c r="J56" s="2011"/>
      <c r="K56" s="2012"/>
      <c r="L56" s="434"/>
    </row>
    <row r="57" spans="2:12" ht="9" customHeight="1" thickBot="1" x14ac:dyDescent="0.3">
      <c r="B57" s="441"/>
      <c r="C57" s="54"/>
      <c r="D57" s="55"/>
      <c r="E57" s="55"/>
      <c r="F57" s="54"/>
      <c r="G57" s="54"/>
      <c r="H57" s="54"/>
      <c r="I57" s="1684"/>
      <c r="J57" s="39"/>
      <c r="K57" s="442"/>
      <c r="L57" s="443"/>
    </row>
    <row r="58" spans="2:12" ht="15.75" thickBot="1" x14ac:dyDescent="0.3">
      <c r="B58" s="438"/>
      <c r="C58" s="57" t="s">
        <v>189</v>
      </c>
      <c r="D58" s="58"/>
      <c r="E58" s="58"/>
      <c r="F58" s="59"/>
      <c r="G58" s="59"/>
      <c r="H58" s="59"/>
      <c r="I58" s="16"/>
      <c r="J58" s="37"/>
      <c r="K58" s="408"/>
      <c r="L58" s="434"/>
    </row>
    <row r="59" spans="2:12" x14ac:dyDescent="0.25">
      <c r="B59" s="438"/>
      <c r="C59" s="408"/>
      <c r="D59" s="136" t="s">
        <v>190</v>
      </c>
      <c r="E59" s="136"/>
      <c r="F59" s="136"/>
      <c r="G59" s="136"/>
      <c r="H59" s="137"/>
      <c r="I59" s="1489">
        <f>'6A'!K74</f>
        <v>0</v>
      </c>
      <c r="J59" s="2007"/>
      <c r="K59" s="2008"/>
      <c r="L59" s="444"/>
    </row>
    <row r="60" spans="2:12" x14ac:dyDescent="0.25">
      <c r="B60" s="438"/>
      <c r="C60" s="408"/>
      <c r="D60" s="138" t="s">
        <v>191</v>
      </c>
      <c r="E60" s="138"/>
      <c r="F60" s="138"/>
      <c r="G60" s="138"/>
      <c r="H60" s="139"/>
      <c r="I60" s="1681">
        <f>'6A'!K75</f>
        <v>0</v>
      </c>
      <c r="J60" s="2009"/>
      <c r="K60" s="2010"/>
      <c r="L60" s="434"/>
    </row>
    <row r="61" spans="2:12" x14ac:dyDescent="0.25">
      <c r="B61" s="438"/>
      <c r="C61" s="408"/>
      <c r="D61" s="138" t="s">
        <v>192</v>
      </c>
      <c r="E61" s="138"/>
      <c r="F61" s="138"/>
      <c r="G61" s="138"/>
      <c r="H61" s="139"/>
      <c r="I61" s="1681">
        <f>'6A'!K76</f>
        <v>0</v>
      </c>
      <c r="J61" s="2009"/>
      <c r="K61" s="2010"/>
      <c r="L61" s="434"/>
    </row>
    <row r="62" spans="2:12" x14ac:dyDescent="0.25">
      <c r="B62" s="438"/>
      <c r="C62" s="408"/>
      <c r="D62" s="138" t="s">
        <v>193</v>
      </c>
      <c r="E62" s="138"/>
      <c r="F62" s="138"/>
      <c r="G62" s="138"/>
      <c r="H62" s="139"/>
      <c r="I62" s="1681">
        <f>'6A'!K77</f>
        <v>0</v>
      </c>
      <c r="J62" s="2009"/>
      <c r="K62" s="2010"/>
      <c r="L62" s="434"/>
    </row>
    <row r="63" spans="2:12" ht="15.75" thickBot="1" x14ac:dyDescent="0.3">
      <c r="B63" s="438"/>
      <c r="C63" s="408"/>
      <c r="D63" s="138" t="s">
        <v>194</v>
      </c>
      <c r="E63" s="138"/>
      <c r="F63" s="138"/>
      <c r="G63" s="138"/>
      <c r="H63" s="139"/>
      <c r="I63" s="1682">
        <f>'6A'!K78</f>
        <v>0</v>
      </c>
      <c r="J63" s="2011"/>
      <c r="K63" s="2012"/>
      <c r="L63" s="434"/>
    </row>
    <row r="64" spans="2:12" ht="4.5" customHeight="1" x14ac:dyDescent="0.25">
      <c r="B64" s="438"/>
      <c r="C64" s="41"/>
      <c r="D64" s="45"/>
      <c r="E64" s="45"/>
      <c r="F64" s="41"/>
      <c r="G64" s="41"/>
      <c r="H64" s="41"/>
      <c r="I64" s="16"/>
      <c r="J64" s="37"/>
      <c r="K64" s="435"/>
      <c r="L64" s="434"/>
    </row>
    <row r="65" spans="2:12" ht="15.75" thickBot="1" x14ac:dyDescent="0.3">
      <c r="B65" s="438"/>
      <c r="C65" s="57" t="s">
        <v>195</v>
      </c>
      <c r="D65" s="58"/>
      <c r="E65" s="58"/>
      <c r="F65" s="59"/>
      <c r="G65" s="59"/>
      <c r="H65" s="59"/>
      <c r="I65" s="16"/>
      <c r="J65" s="37"/>
      <c r="K65" s="408"/>
      <c r="L65" s="434"/>
    </row>
    <row r="66" spans="2:12" x14ac:dyDescent="0.25">
      <c r="B66" s="438"/>
      <c r="C66" s="408"/>
      <c r="D66" s="136" t="s">
        <v>196</v>
      </c>
      <c r="E66" s="136"/>
      <c r="F66" s="136"/>
      <c r="G66" s="136"/>
      <c r="H66" s="137"/>
      <c r="I66" s="1489">
        <f>'6A'!K82</f>
        <v>0</v>
      </c>
      <c r="J66" s="2007"/>
      <c r="K66" s="2008"/>
      <c r="L66" s="434"/>
    </row>
    <row r="67" spans="2:12" x14ac:dyDescent="0.25">
      <c r="B67" s="438"/>
      <c r="C67" s="408"/>
      <c r="D67" s="138" t="s">
        <v>197</v>
      </c>
      <c r="E67" s="138"/>
      <c r="F67" s="138"/>
      <c r="G67" s="138"/>
      <c r="H67" s="139"/>
      <c r="I67" s="1681">
        <f>'6A'!K83</f>
        <v>0</v>
      </c>
      <c r="J67" s="2009"/>
      <c r="K67" s="2010"/>
      <c r="L67" s="434"/>
    </row>
    <row r="68" spans="2:12" x14ac:dyDescent="0.25">
      <c r="B68" s="438"/>
      <c r="C68" s="408"/>
      <c r="D68" s="138" t="s">
        <v>198</v>
      </c>
      <c r="E68" s="138"/>
      <c r="F68" s="138"/>
      <c r="G68" s="138"/>
      <c r="H68" s="139"/>
      <c r="I68" s="1681">
        <f>'6A'!K84</f>
        <v>0</v>
      </c>
      <c r="J68" s="2009"/>
      <c r="K68" s="2010"/>
      <c r="L68" s="434"/>
    </row>
    <row r="69" spans="2:12" x14ac:dyDescent="0.25">
      <c r="B69" s="438"/>
      <c r="C69" s="408"/>
      <c r="D69" s="138" t="s">
        <v>199</v>
      </c>
      <c r="E69" s="138"/>
      <c r="F69" s="138"/>
      <c r="G69" s="138"/>
      <c r="H69" s="139"/>
      <c r="I69" s="1681">
        <f>'6A'!K85</f>
        <v>0</v>
      </c>
      <c r="J69" s="2009"/>
      <c r="K69" s="2010"/>
      <c r="L69" s="434"/>
    </row>
    <row r="70" spans="2:12" x14ac:dyDescent="0.25">
      <c r="B70" s="438"/>
      <c r="C70" s="408"/>
      <c r="D70" s="138" t="s">
        <v>200</v>
      </c>
      <c r="E70" s="138"/>
      <c r="F70" s="138"/>
      <c r="G70" s="138"/>
      <c r="H70" s="139"/>
      <c r="I70" s="1681">
        <f>'6A'!K86</f>
        <v>0</v>
      </c>
      <c r="J70" s="2009"/>
      <c r="K70" s="2010"/>
      <c r="L70" s="434"/>
    </row>
    <row r="71" spans="2:12" x14ac:dyDescent="0.25">
      <c r="B71" s="438"/>
      <c r="C71" s="408"/>
      <c r="D71" s="138" t="s">
        <v>201</v>
      </c>
      <c r="E71" s="138"/>
      <c r="F71" s="138"/>
      <c r="G71" s="138"/>
      <c r="H71" s="139"/>
      <c r="I71" s="1681">
        <f>'6A'!K87</f>
        <v>0</v>
      </c>
      <c r="J71" s="2009"/>
      <c r="K71" s="2010"/>
      <c r="L71" s="434"/>
    </row>
    <row r="72" spans="2:12" x14ac:dyDescent="0.25">
      <c r="B72" s="438"/>
      <c r="C72" s="408"/>
      <c r="D72" s="138" t="s">
        <v>202</v>
      </c>
      <c r="E72" s="138"/>
      <c r="F72" s="138"/>
      <c r="G72" s="138"/>
      <c r="H72" s="139"/>
      <c r="I72" s="1681">
        <f>'6A'!K88</f>
        <v>0</v>
      </c>
      <c r="J72" s="2009"/>
      <c r="K72" s="2010"/>
      <c r="L72" s="434"/>
    </row>
    <row r="73" spans="2:12" ht="15.75" thickBot="1" x14ac:dyDescent="0.3">
      <c r="B73" s="438"/>
      <c r="C73" s="408"/>
      <c r="D73" s="138" t="s">
        <v>229</v>
      </c>
      <c r="E73" s="138"/>
      <c r="F73" s="138"/>
      <c r="G73" s="138"/>
      <c r="H73" s="139"/>
      <c r="I73" s="1682">
        <f>'6A'!K89</f>
        <v>0</v>
      </c>
      <c r="J73" s="2011"/>
      <c r="K73" s="2012"/>
      <c r="L73" s="434"/>
    </row>
    <row r="74" spans="2:12" ht="3.75" customHeight="1" x14ac:dyDescent="0.25">
      <c r="B74" s="438"/>
      <c r="C74" s="44"/>
      <c r="D74" s="45"/>
      <c r="E74" s="45"/>
      <c r="F74" s="41"/>
      <c r="G74" s="41"/>
      <c r="H74" s="41"/>
      <c r="I74" s="16"/>
      <c r="J74" s="37"/>
      <c r="K74" s="435"/>
      <c r="L74" s="434"/>
    </row>
    <row r="75" spans="2:12" ht="15.75" thickBot="1" x14ac:dyDescent="0.3">
      <c r="B75" s="438"/>
      <c r="C75" s="57" t="s">
        <v>203</v>
      </c>
      <c r="D75" s="58"/>
      <c r="E75" s="58"/>
      <c r="F75" s="59"/>
      <c r="G75" s="59"/>
      <c r="H75" s="59"/>
      <c r="I75" s="73"/>
      <c r="J75" s="148"/>
      <c r="K75" s="364"/>
      <c r="L75" s="434"/>
    </row>
    <row r="76" spans="2:12" x14ac:dyDescent="0.25">
      <c r="B76" s="438"/>
      <c r="C76" s="408"/>
      <c r="D76" s="136" t="s">
        <v>204</v>
      </c>
      <c r="E76" s="136"/>
      <c r="F76" s="136"/>
      <c r="G76" s="136"/>
      <c r="H76" s="137"/>
      <c r="I76" s="1489">
        <f>'6A'!K93</f>
        <v>0</v>
      </c>
      <c r="J76" s="2007"/>
      <c r="K76" s="2008"/>
      <c r="L76" s="434"/>
    </row>
    <row r="77" spans="2:12" x14ac:dyDescent="0.25">
      <c r="B77" s="438"/>
      <c r="C77" s="408"/>
      <c r="D77" s="138" t="s">
        <v>205</v>
      </c>
      <c r="E77" s="138"/>
      <c r="F77" s="138"/>
      <c r="G77" s="138"/>
      <c r="H77" s="139"/>
      <c r="I77" s="1681">
        <f>'6A'!K94</f>
        <v>0</v>
      </c>
      <c r="J77" s="2009"/>
      <c r="K77" s="2010"/>
      <c r="L77" s="434"/>
    </row>
    <row r="78" spans="2:12" ht="15.75" thickBot="1" x14ac:dyDescent="0.3">
      <c r="B78" s="438"/>
      <c r="C78" s="408"/>
      <c r="D78" s="138" t="s">
        <v>231</v>
      </c>
      <c r="E78" s="138"/>
      <c r="F78" s="138"/>
      <c r="G78" s="138"/>
      <c r="H78" s="139"/>
      <c r="I78" s="1682">
        <f>'6A'!K95</f>
        <v>0</v>
      </c>
      <c r="J78" s="2011"/>
      <c r="K78" s="2012"/>
      <c r="L78" s="434"/>
    </row>
    <row r="79" spans="2:12" ht="3.75" customHeight="1" x14ac:dyDescent="0.25">
      <c r="B79" s="438"/>
      <c r="C79" s="44"/>
      <c r="D79" s="45"/>
      <c r="E79" s="45"/>
      <c r="F79" s="41"/>
      <c r="G79" s="41"/>
      <c r="H79" s="41"/>
      <c r="I79" s="16"/>
      <c r="J79" s="37"/>
      <c r="K79" s="435"/>
      <c r="L79" s="434"/>
    </row>
    <row r="80" spans="2:12" ht="15.75" thickBot="1" x14ac:dyDescent="0.3">
      <c r="B80" s="438"/>
      <c r="C80" s="57" t="s">
        <v>206</v>
      </c>
      <c r="D80" s="58"/>
      <c r="E80" s="58"/>
      <c r="F80" s="59"/>
      <c r="G80" s="59"/>
      <c r="H80" s="59"/>
      <c r="I80" s="73"/>
      <c r="J80" s="148"/>
      <c r="K80" s="364"/>
      <c r="L80" s="434"/>
    </row>
    <row r="81" spans="2:12" x14ac:dyDescent="0.25">
      <c r="B81" s="438"/>
      <c r="C81" s="408"/>
      <c r="D81" s="136" t="s">
        <v>207</v>
      </c>
      <c r="E81" s="136"/>
      <c r="F81" s="136"/>
      <c r="G81" s="136"/>
      <c r="H81" s="137"/>
      <c r="I81" s="1489">
        <f>'6A'!K99</f>
        <v>0</v>
      </c>
      <c r="J81" s="2007"/>
      <c r="K81" s="2008"/>
      <c r="L81" s="434"/>
    </row>
    <row r="82" spans="2:12" x14ac:dyDescent="0.25">
      <c r="B82" s="438"/>
      <c r="C82" s="408"/>
      <c r="D82" s="138" t="s">
        <v>208</v>
      </c>
      <c r="E82" s="138"/>
      <c r="F82" s="138"/>
      <c r="G82" s="138"/>
      <c r="H82" s="139"/>
      <c r="I82" s="1681">
        <f>'6A'!K100</f>
        <v>0</v>
      </c>
      <c r="J82" s="2009"/>
      <c r="K82" s="2010"/>
      <c r="L82" s="434"/>
    </row>
    <row r="83" spans="2:12" x14ac:dyDescent="0.25">
      <c r="B83" s="438"/>
      <c r="C83" s="408"/>
      <c r="D83" s="138" t="s">
        <v>107</v>
      </c>
      <c r="E83" s="138"/>
      <c r="F83" s="138"/>
      <c r="G83" s="138"/>
      <c r="H83" s="139"/>
      <c r="I83" s="1681">
        <f>'6A'!K101</f>
        <v>0</v>
      </c>
      <c r="J83" s="2009"/>
      <c r="K83" s="2010"/>
      <c r="L83" s="434"/>
    </row>
    <row r="84" spans="2:12" x14ac:dyDescent="0.25">
      <c r="B84" s="438"/>
      <c r="C84" s="408"/>
      <c r="D84" s="138" t="s">
        <v>209</v>
      </c>
      <c r="E84" s="138"/>
      <c r="F84" s="138"/>
      <c r="G84" s="138"/>
      <c r="H84" s="139"/>
      <c r="I84" s="1681">
        <f>'6A'!K102</f>
        <v>0</v>
      </c>
      <c r="J84" s="2009"/>
      <c r="K84" s="2010"/>
      <c r="L84" s="434"/>
    </row>
    <row r="85" spans="2:12" x14ac:dyDescent="0.25">
      <c r="B85" s="438"/>
      <c r="C85" s="408"/>
      <c r="D85" s="138" t="s">
        <v>210</v>
      </c>
      <c r="E85" s="138"/>
      <c r="F85" s="138"/>
      <c r="G85" s="138"/>
      <c r="H85" s="139"/>
      <c r="I85" s="1681">
        <f>'6A'!K103</f>
        <v>0</v>
      </c>
      <c r="J85" s="2009"/>
      <c r="K85" s="2010"/>
      <c r="L85" s="434"/>
    </row>
    <row r="86" spans="2:12" x14ac:dyDescent="0.25">
      <c r="B86" s="438"/>
      <c r="C86" s="408"/>
      <c r="D86" s="138" t="s">
        <v>211</v>
      </c>
      <c r="E86" s="138"/>
      <c r="F86" s="138"/>
      <c r="G86" s="138"/>
      <c r="H86" s="139"/>
      <c r="I86" s="1681">
        <f>'6A'!K104</f>
        <v>0</v>
      </c>
      <c r="J86" s="2009"/>
      <c r="K86" s="2010"/>
      <c r="L86" s="434"/>
    </row>
    <row r="87" spans="2:12" x14ac:dyDescent="0.25">
      <c r="B87" s="438"/>
      <c r="C87" s="408"/>
      <c r="D87" s="138" t="s">
        <v>212</v>
      </c>
      <c r="E87" s="138"/>
      <c r="F87" s="138"/>
      <c r="G87" s="138"/>
      <c r="H87" s="139"/>
      <c r="I87" s="1681">
        <f>'6A'!K105</f>
        <v>0</v>
      </c>
      <c r="J87" s="2009"/>
      <c r="K87" s="2010"/>
      <c r="L87" s="434"/>
    </row>
    <row r="88" spans="2:12" x14ac:dyDescent="0.25">
      <c r="B88" s="438"/>
      <c r="C88" s="408"/>
      <c r="D88" s="138" t="s">
        <v>213</v>
      </c>
      <c r="E88" s="138"/>
      <c r="F88" s="138"/>
      <c r="G88" s="138"/>
      <c r="H88" s="139"/>
      <c r="I88" s="1681">
        <f>'6A'!K106</f>
        <v>0</v>
      </c>
      <c r="J88" s="2009"/>
      <c r="K88" s="2010"/>
      <c r="L88" s="434"/>
    </row>
    <row r="89" spans="2:12" x14ac:dyDescent="0.25">
      <c r="B89" s="438"/>
      <c r="C89" s="408"/>
      <c r="D89" s="138" t="s">
        <v>214</v>
      </c>
      <c r="E89" s="138"/>
      <c r="F89" s="138"/>
      <c r="G89" s="138"/>
      <c r="H89" s="139"/>
      <c r="I89" s="1681">
        <f>'6A'!K107</f>
        <v>0</v>
      </c>
      <c r="J89" s="2009"/>
      <c r="K89" s="2010"/>
      <c r="L89" s="434"/>
    </row>
    <row r="90" spans="2:12" x14ac:dyDescent="0.25">
      <c r="B90" s="438"/>
      <c r="C90" s="408"/>
      <c r="D90" s="47" t="s">
        <v>999</v>
      </c>
      <c r="E90" s="138"/>
      <c r="F90" s="138"/>
      <c r="G90" s="138"/>
      <c r="H90" s="139"/>
      <c r="I90" s="1681">
        <f>'6A'!K108</f>
        <v>0</v>
      </c>
      <c r="J90" s="1514"/>
      <c r="K90" s="1515"/>
      <c r="L90" s="434"/>
    </row>
    <row r="91" spans="2:12" x14ac:dyDescent="0.25">
      <c r="B91" s="438"/>
      <c r="C91" s="408"/>
      <c r="D91" s="138" t="s">
        <v>215</v>
      </c>
      <c r="E91" s="138"/>
      <c r="F91" s="138"/>
      <c r="G91" s="138"/>
      <c r="H91" s="139"/>
      <c r="I91" s="1681">
        <f>'6A'!K109</f>
        <v>0</v>
      </c>
      <c r="J91" s="2009"/>
      <c r="K91" s="2010"/>
      <c r="L91" s="434"/>
    </row>
    <row r="92" spans="2:12" ht="15.75" thickBot="1" x14ac:dyDescent="0.3">
      <c r="B92" s="438"/>
      <c r="C92" s="408"/>
      <c r="D92" s="138" t="s">
        <v>216</v>
      </c>
      <c r="E92" s="138"/>
      <c r="F92" s="138"/>
      <c r="G92" s="138"/>
      <c r="H92" s="139"/>
      <c r="I92" s="1682">
        <f>'6A'!K110</f>
        <v>0</v>
      </c>
      <c r="J92" s="2011"/>
      <c r="K92" s="2012"/>
      <c r="L92" s="434"/>
    </row>
    <row r="93" spans="2:12" ht="3.75" customHeight="1" x14ac:dyDescent="0.25">
      <c r="B93" s="438"/>
      <c r="C93" s="44"/>
      <c r="D93" s="45"/>
      <c r="E93" s="45"/>
      <c r="F93" s="41"/>
      <c r="G93" s="41"/>
      <c r="H93" s="41"/>
      <c r="I93" s="16"/>
      <c r="J93" s="37"/>
      <c r="K93" s="364"/>
      <c r="L93" s="434"/>
    </row>
    <row r="94" spans="2:12" ht="15.75" thickBot="1" x14ac:dyDescent="0.3">
      <c r="B94" s="438"/>
      <c r="C94" s="57" t="s">
        <v>217</v>
      </c>
      <c r="D94" s="58"/>
      <c r="E94" s="58"/>
      <c r="F94" s="59"/>
      <c r="G94" s="59"/>
      <c r="H94" s="59"/>
      <c r="I94" s="16"/>
      <c r="J94" s="37"/>
      <c r="K94" s="439"/>
      <c r="L94" s="445"/>
    </row>
    <row r="95" spans="2:12" x14ac:dyDescent="0.25">
      <c r="B95" s="438"/>
      <c r="C95" s="446"/>
      <c r="D95" s="136" t="s">
        <v>218</v>
      </c>
      <c r="E95" s="136"/>
      <c r="F95" s="136"/>
      <c r="G95" s="136"/>
      <c r="H95" s="137"/>
      <c r="I95" s="1489">
        <f>'6A'!K115</f>
        <v>0</v>
      </c>
      <c r="J95" s="2007"/>
      <c r="K95" s="2008"/>
      <c r="L95" s="445"/>
    </row>
    <row r="96" spans="2:12" x14ac:dyDescent="0.25">
      <c r="B96" s="438"/>
      <c r="C96" s="446"/>
      <c r="D96" s="138" t="s">
        <v>219</v>
      </c>
      <c r="E96" s="138"/>
      <c r="F96" s="138"/>
      <c r="G96" s="138"/>
      <c r="H96" s="139"/>
      <c r="I96" s="1681">
        <f>'6A'!K116</f>
        <v>0</v>
      </c>
      <c r="J96" s="2009"/>
      <c r="K96" s="2010"/>
      <c r="L96" s="445"/>
    </row>
    <row r="97" spans="2:12" x14ac:dyDescent="0.25">
      <c r="B97" s="438"/>
      <c r="C97" s="408"/>
      <c r="D97" s="138" t="s">
        <v>220</v>
      </c>
      <c r="E97" s="138"/>
      <c r="F97" s="138"/>
      <c r="G97" s="138"/>
      <c r="H97" s="139"/>
      <c r="I97" s="1681">
        <f>'6A'!K117</f>
        <v>0</v>
      </c>
      <c r="J97" s="2009"/>
      <c r="K97" s="2010"/>
      <c r="L97" s="434"/>
    </row>
    <row r="98" spans="2:12" x14ac:dyDescent="0.25">
      <c r="B98" s="438"/>
      <c r="C98" s="408"/>
      <c r="D98" s="138" t="s">
        <v>221</v>
      </c>
      <c r="E98" s="138"/>
      <c r="F98" s="138"/>
      <c r="G98" s="138"/>
      <c r="H98" s="139"/>
      <c r="I98" s="1681">
        <f>'6A'!K118</f>
        <v>0</v>
      </c>
      <c r="J98" s="2009"/>
      <c r="K98" s="2010"/>
      <c r="L98" s="434"/>
    </row>
    <row r="99" spans="2:12" x14ac:dyDescent="0.25">
      <c r="B99" s="438"/>
      <c r="C99" s="408"/>
      <c r="D99" s="138" t="s">
        <v>222</v>
      </c>
      <c r="E99" s="138"/>
      <c r="F99" s="138"/>
      <c r="G99" s="138"/>
      <c r="H99" s="139"/>
      <c r="I99" s="1681">
        <f>'6A'!K119</f>
        <v>0</v>
      </c>
      <c r="J99" s="2009"/>
      <c r="K99" s="2010"/>
      <c r="L99" s="434"/>
    </row>
    <row r="100" spans="2:12" x14ac:dyDescent="0.25">
      <c r="B100" s="438"/>
      <c r="C100" s="408"/>
      <c r="D100" s="138" t="s">
        <v>223</v>
      </c>
      <c r="E100" s="138"/>
      <c r="F100" s="138"/>
      <c r="G100" s="138"/>
      <c r="H100" s="139"/>
      <c r="I100" s="1681">
        <f>'6A'!K120</f>
        <v>0</v>
      </c>
      <c r="J100" s="2009"/>
      <c r="K100" s="2010"/>
      <c r="L100" s="434"/>
    </row>
    <row r="101" spans="2:12" ht="15.75" thickBot="1" x14ac:dyDescent="0.3">
      <c r="B101" s="438"/>
      <c r="C101" s="408"/>
      <c r="D101" s="138" t="s">
        <v>224</v>
      </c>
      <c r="E101" s="138"/>
      <c r="F101" s="138"/>
      <c r="G101" s="138"/>
      <c r="H101" s="139"/>
      <c r="I101" s="1682">
        <f>'6A'!K121</f>
        <v>0</v>
      </c>
      <c r="J101" s="2011"/>
      <c r="K101" s="2012"/>
      <c r="L101" s="434"/>
    </row>
    <row r="102" spans="2:12" ht="15.75" thickBot="1" x14ac:dyDescent="0.3">
      <c r="B102" s="441"/>
      <c r="C102" s="35"/>
      <c r="D102" s="447"/>
      <c r="E102" s="447"/>
      <c r="F102" s="35"/>
      <c r="G102" s="35"/>
      <c r="H102" s="35"/>
      <c r="I102" s="36"/>
      <c r="J102" s="36"/>
      <c r="K102" s="442"/>
      <c r="L102" s="443"/>
    </row>
    <row r="103" spans="2:12" x14ac:dyDescent="0.25">
      <c r="I103" s="429"/>
    </row>
  </sheetData>
  <sheetProtection algorithmName="SHA-512" hashValue="SviYkKBTV5gxsWzPhK1MWWuwbNGU5PGQeA+iU/Wt6rjve77aw9DAeP4RMjpHyuq6Zr6M/ffjFJ5rXLEDuPeaqA==" saltValue="GeJyF5bK5I2BoLsE3tIs1Q==" spinCount="100000" sheet="1" formatCells="0" formatColumns="0" formatRows="0"/>
  <mergeCells count="75">
    <mergeCell ref="J100:K100"/>
    <mergeCell ref="J101:K101"/>
    <mergeCell ref="C7:K7"/>
    <mergeCell ref="J95:K95"/>
    <mergeCell ref="J96:K96"/>
    <mergeCell ref="J97:K97"/>
    <mergeCell ref="J98:K98"/>
    <mergeCell ref="J99:K99"/>
    <mergeCell ref="J87:K87"/>
    <mergeCell ref="J88:K88"/>
    <mergeCell ref="J89:K89"/>
    <mergeCell ref="J91:K91"/>
    <mergeCell ref="J92:K92"/>
    <mergeCell ref="J82:K82"/>
    <mergeCell ref="J83:K83"/>
    <mergeCell ref="J84:K84"/>
    <mergeCell ref="J71:K71"/>
    <mergeCell ref="J72:K72"/>
    <mergeCell ref="J85:K85"/>
    <mergeCell ref="J86:K86"/>
    <mergeCell ref="J73:K73"/>
    <mergeCell ref="J76:K76"/>
    <mergeCell ref="J77:K77"/>
    <mergeCell ref="J78:K78"/>
    <mergeCell ref="J81:K81"/>
    <mergeCell ref="J66:K66"/>
    <mergeCell ref="J67:K67"/>
    <mergeCell ref="J68:K68"/>
    <mergeCell ref="J69:K69"/>
    <mergeCell ref="J70:K70"/>
    <mergeCell ref="J59:K59"/>
    <mergeCell ref="J60:K60"/>
    <mergeCell ref="J61:K61"/>
    <mergeCell ref="J62:K62"/>
    <mergeCell ref="J63:K63"/>
    <mergeCell ref="J50:K50"/>
    <mergeCell ref="J51:K51"/>
    <mergeCell ref="J52:K52"/>
    <mergeCell ref="J55:K55"/>
    <mergeCell ref="J56:K56"/>
    <mergeCell ref="J45:K45"/>
    <mergeCell ref="J46:K46"/>
    <mergeCell ref="J47:K47"/>
    <mergeCell ref="J48:K48"/>
    <mergeCell ref="J49:K49"/>
    <mergeCell ref="J40:K40"/>
    <mergeCell ref="J41:K41"/>
    <mergeCell ref="J42:K42"/>
    <mergeCell ref="J43:K43"/>
    <mergeCell ref="J44:K44"/>
    <mergeCell ref="J33:K33"/>
    <mergeCell ref="J34:K34"/>
    <mergeCell ref="J35:K35"/>
    <mergeCell ref="J36:K36"/>
    <mergeCell ref="J37:K37"/>
    <mergeCell ref="J28:K28"/>
    <mergeCell ref="J29:K29"/>
    <mergeCell ref="J30:K30"/>
    <mergeCell ref="J31:K31"/>
    <mergeCell ref="J32:K32"/>
    <mergeCell ref="J23:K23"/>
    <mergeCell ref="J24:K24"/>
    <mergeCell ref="J25:K25"/>
    <mergeCell ref="J26:K26"/>
    <mergeCell ref="J27:K27"/>
    <mergeCell ref="J16:K16"/>
    <mergeCell ref="J17:K17"/>
    <mergeCell ref="J18:K18"/>
    <mergeCell ref="J19:K19"/>
    <mergeCell ref="J22:K22"/>
    <mergeCell ref="C9:K9"/>
    <mergeCell ref="I11:K11"/>
    <mergeCell ref="J12:K12"/>
    <mergeCell ref="J14:K14"/>
    <mergeCell ref="J15:K15"/>
  </mergeCells>
  <pageMargins left="0.25" right="0.25" top="0.75" bottom="0.75" header="0.3" footer="0.3"/>
  <pageSetup scale="86" fitToHeight="2" orientation="portrait" r:id="rId1"/>
  <headerFooter>
    <oddFooter>&amp;LForm 6B
Development Budget Details&amp;CCFA Forms</oddFooter>
  </headerFooter>
  <rowBreaks count="1" manualBreakCount="1">
    <brk id="57" min="1" max="11"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9:L121"/>
  <sheetViews>
    <sheetView showGridLines="0" zoomScaleNormal="100" workbookViewId="0">
      <selection activeCell="O113" sqref="O113"/>
    </sheetView>
  </sheetViews>
  <sheetFormatPr defaultColWidth="9.140625" defaultRowHeight="15" x14ac:dyDescent="0.25"/>
  <cols>
    <col min="1" max="2" width="1.7109375" style="358" customWidth="1"/>
    <col min="3" max="3" width="2.85546875" style="358" customWidth="1"/>
    <col min="4" max="4" width="5.7109375" style="358" customWidth="1"/>
    <col min="5" max="5" width="8.5703125" style="358" customWidth="1"/>
    <col min="6" max="6" width="12.85546875" style="358" customWidth="1"/>
    <col min="7" max="7" width="13.5703125" style="358" customWidth="1"/>
    <col min="8" max="8" width="0.7109375" style="358" customWidth="1"/>
    <col min="9" max="9" width="20" style="358" customWidth="1"/>
    <col min="10" max="10" width="12.85546875" style="358" customWidth="1"/>
    <col min="11" max="11" width="19.140625" style="358" customWidth="1"/>
    <col min="12" max="12" width="1.7109375" style="358" customWidth="1"/>
    <col min="13" max="16384" width="9.140625" style="358"/>
  </cols>
  <sheetData>
    <row r="9" spans="2:12" ht="15.75" thickBot="1" x14ac:dyDescent="0.3"/>
    <row r="10" spans="2:12" x14ac:dyDescent="0.25">
      <c r="B10" s="448"/>
      <c r="C10" s="449"/>
      <c r="D10" s="449"/>
      <c r="E10" s="449"/>
      <c r="F10" s="449"/>
      <c r="G10" s="449"/>
      <c r="H10" s="449"/>
      <c r="I10" s="449"/>
      <c r="J10" s="449"/>
      <c r="K10" s="449"/>
      <c r="L10" s="450"/>
    </row>
    <row r="11" spans="2:12" ht="18.75" x14ac:dyDescent="0.3">
      <c r="B11" s="451"/>
      <c r="C11" s="1973" t="s">
        <v>232</v>
      </c>
      <c r="D11" s="1973"/>
      <c r="E11" s="1973"/>
      <c r="F11" s="1973"/>
      <c r="G11" s="1973"/>
      <c r="H11" s="1973"/>
      <c r="I11" s="1973"/>
      <c r="J11" s="1973"/>
      <c r="K11" s="1973"/>
      <c r="L11" s="452"/>
    </row>
    <row r="12" spans="2:12" x14ac:dyDescent="0.25">
      <c r="B12" s="451"/>
      <c r="C12" s="364"/>
      <c r="D12" s="364"/>
      <c r="E12" s="364"/>
      <c r="F12" s="364"/>
      <c r="G12" s="364"/>
      <c r="H12" s="364"/>
      <c r="I12" s="364"/>
      <c r="J12" s="364"/>
      <c r="K12" s="364"/>
      <c r="L12" s="452"/>
    </row>
    <row r="13" spans="2:12" ht="15.75" thickBot="1" x14ac:dyDescent="0.3">
      <c r="B13" s="451"/>
      <c r="C13" s="1987" t="str">
        <f>IF('1'!G5="","Enter Project Name on Form 1",(CONCATENATE("Project Name: ",'1'!G5)))</f>
        <v>Enter Project Name on Form 1</v>
      </c>
      <c r="D13" s="1987"/>
      <c r="E13" s="1987"/>
      <c r="F13" s="1987"/>
      <c r="G13" s="1987"/>
      <c r="H13" s="1987"/>
      <c r="I13" s="1987"/>
      <c r="J13" s="1987"/>
      <c r="K13" s="1987"/>
      <c r="L13" s="452"/>
    </row>
    <row r="14" spans="2:12" ht="15.75" thickBot="1" x14ac:dyDescent="0.3">
      <c r="B14" s="129"/>
      <c r="C14" s="364"/>
      <c r="D14" s="60"/>
      <c r="E14" s="60"/>
      <c r="F14" s="60"/>
      <c r="G14" s="60"/>
      <c r="H14" s="60"/>
      <c r="I14" s="60"/>
      <c r="J14" s="60"/>
      <c r="K14" s="364"/>
      <c r="L14" s="452"/>
    </row>
    <row r="15" spans="2:12" x14ac:dyDescent="0.25">
      <c r="B15" s="129"/>
      <c r="C15" s="65"/>
      <c r="D15" s="65"/>
      <c r="E15" s="65"/>
      <c r="F15" s="65"/>
      <c r="G15" s="65"/>
      <c r="H15" s="65"/>
      <c r="I15" s="2014" t="s">
        <v>148</v>
      </c>
      <c r="J15" s="2015"/>
      <c r="K15" s="2016"/>
      <c r="L15" s="452"/>
    </row>
    <row r="16" spans="2:12" x14ac:dyDescent="0.25">
      <c r="B16" s="129"/>
      <c r="C16" s="65"/>
      <c r="D16" s="65"/>
      <c r="E16" s="65"/>
      <c r="F16" s="65"/>
      <c r="G16" s="65"/>
      <c r="H16" s="65"/>
      <c r="I16" s="2022" t="s">
        <v>233</v>
      </c>
      <c r="J16" s="2017" t="s">
        <v>234</v>
      </c>
      <c r="K16" s="2018"/>
      <c r="L16" s="452"/>
    </row>
    <row r="17" spans="2:12" x14ac:dyDescent="0.25">
      <c r="B17" s="129"/>
      <c r="C17" s="66"/>
      <c r="D17" s="42"/>
      <c r="E17" s="42"/>
      <c r="F17" s="67"/>
      <c r="G17" s="67"/>
      <c r="H17" s="67"/>
      <c r="I17" s="2022"/>
      <c r="J17" s="2019" t="s">
        <v>22</v>
      </c>
      <c r="K17" s="2024" t="s">
        <v>491</v>
      </c>
      <c r="L17" s="452"/>
    </row>
    <row r="18" spans="2:12" x14ac:dyDescent="0.25">
      <c r="B18" s="129"/>
      <c r="C18" s="42"/>
      <c r="D18" s="68"/>
      <c r="E18" s="68"/>
      <c r="F18" s="69"/>
      <c r="G18" s="69"/>
      <c r="H18" s="69"/>
      <c r="I18" s="2022"/>
      <c r="J18" s="2020"/>
      <c r="K18" s="2025"/>
      <c r="L18" s="452"/>
    </row>
    <row r="19" spans="2:12" ht="15.75" thickBot="1" x14ac:dyDescent="0.3">
      <c r="B19" s="129"/>
      <c r="C19" s="42"/>
      <c r="D19" s="68"/>
      <c r="E19" s="68"/>
      <c r="F19" s="69"/>
      <c r="G19" s="69"/>
      <c r="H19" s="69"/>
      <c r="I19" s="2023"/>
      <c r="J19" s="2021"/>
      <c r="K19" s="2026"/>
      <c r="L19" s="452"/>
    </row>
    <row r="20" spans="2:12" ht="15.75" thickBot="1" x14ac:dyDescent="0.3">
      <c r="B20" s="129"/>
      <c r="C20" s="57" t="s">
        <v>150</v>
      </c>
      <c r="D20" s="58"/>
      <c r="E20" s="58"/>
      <c r="F20" s="59"/>
      <c r="G20" s="59"/>
      <c r="H20" s="59"/>
      <c r="I20" s="81"/>
      <c r="J20" s="61"/>
      <c r="K20" s="364"/>
      <c r="L20" s="452"/>
    </row>
    <row r="21" spans="2:12" x14ac:dyDescent="0.25">
      <c r="B21" s="129"/>
      <c r="C21" s="364"/>
      <c r="D21" s="88" t="s">
        <v>151</v>
      </c>
      <c r="E21" s="41"/>
      <c r="F21" s="42"/>
      <c r="G21" s="42"/>
      <c r="H21" s="42"/>
      <c r="I21" s="797">
        <f>'6A'!K25</f>
        <v>0</v>
      </c>
      <c r="J21" s="98"/>
      <c r="K21" s="99"/>
      <c r="L21" s="452"/>
    </row>
    <row r="22" spans="2:12" x14ac:dyDescent="0.25">
      <c r="B22" s="129"/>
      <c r="C22" s="364"/>
      <c r="D22" s="88" t="s">
        <v>152</v>
      </c>
      <c r="E22" s="41"/>
      <c r="F22" s="42"/>
      <c r="G22" s="42"/>
      <c r="H22" s="42"/>
      <c r="I22" s="795">
        <f>'6A'!K26</f>
        <v>0</v>
      </c>
      <c r="J22" s="778"/>
      <c r="K22" s="100"/>
      <c r="L22" s="452"/>
    </row>
    <row r="23" spans="2:12" x14ac:dyDescent="0.25">
      <c r="B23" s="129"/>
      <c r="C23" s="364"/>
      <c r="D23" s="87" t="s">
        <v>153</v>
      </c>
      <c r="E23" s="41"/>
      <c r="F23" s="43"/>
      <c r="G23" s="43"/>
      <c r="H23" s="43"/>
      <c r="I23" s="779">
        <f>'6A'!K27</f>
        <v>0</v>
      </c>
      <c r="J23" s="780"/>
      <c r="K23" s="100"/>
      <c r="L23" s="452"/>
    </row>
    <row r="24" spans="2:12" x14ac:dyDescent="0.25">
      <c r="B24" s="129"/>
      <c r="C24" s="364"/>
      <c r="D24" s="87" t="s">
        <v>154</v>
      </c>
      <c r="E24" s="41"/>
      <c r="F24" s="43"/>
      <c r="G24" s="43"/>
      <c r="H24" s="43"/>
      <c r="I24" s="779">
        <f>'6A'!K28</f>
        <v>0</v>
      </c>
      <c r="J24" s="780"/>
      <c r="K24" s="100"/>
      <c r="L24" s="452"/>
    </row>
    <row r="25" spans="2:12" x14ac:dyDescent="0.25">
      <c r="B25" s="129"/>
      <c r="C25" s="364"/>
      <c r="D25" s="80" t="s">
        <v>155</v>
      </c>
      <c r="E25" s="41"/>
      <c r="F25" s="43"/>
      <c r="G25" s="43"/>
      <c r="H25" s="43"/>
      <c r="I25" s="779">
        <f>'6A'!K29</f>
        <v>0</v>
      </c>
      <c r="J25" s="780"/>
      <c r="K25" s="100"/>
      <c r="L25" s="452"/>
    </row>
    <row r="26" spans="2:12" x14ac:dyDescent="0.25">
      <c r="B26" s="129"/>
      <c r="C26" s="364"/>
      <c r="D26" s="47" t="s">
        <v>416</v>
      </c>
      <c r="E26" s="2027">
        <f>(IF(AND(I26&lt;&gt;0,'6A'!E30=""),"Enter Item on Form 6A",'6A'!E30))</f>
        <v>0</v>
      </c>
      <c r="F26" s="2028"/>
      <c r="G26" s="2029"/>
      <c r="H26" s="453"/>
      <c r="I26" s="781">
        <f>'6A'!K30</f>
        <v>0</v>
      </c>
      <c r="J26" s="782"/>
      <c r="K26" s="111"/>
      <c r="L26" s="452"/>
    </row>
    <row r="27" spans="2:12" ht="15.75" thickBot="1" x14ac:dyDescent="0.3">
      <c r="B27" s="129"/>
      <c r="C27" s="42"/>
      <c r="D27" s="41"/>
      <c r="E27" s="41"/>
      <c r="F27" s="364"/>
      <c r="G27" s="45" t="s">
        <v>156</v>
      </c>
      <c r="H27" s="86"/>
      <c r="I27" s="110">
        <f>SUM(I21:I26)</f>
        <v>0</v>
      </c>
      <c r="J27" s="90">
        <f>SUM(J22:J26)</f>
        <v>0</v>
      </c>
      <c r="K27" s="92">
        <v>0</v>
      </c>
      <c r="L27" s="452"/>
    </row>
    <row r="28" spans="2:12" ht="3.75" customHeight="1" x14ac:dyDescent="0.25">
      <c r="B28" s="129"/>
      <c r="C28" s="44"/>
      <c r="D28" s="45"/>
      <c r="E28" s="45"/>
      <c r="F28" s="41"/>
      <c r="G28" s="41"/>
      <c r="H28" s="41"/>
      <c r="I28" s="70"/>
      <c r="J28" s="70"/>
      <c r="K28" s="70"/>
      <c r="L28" s="452"/>
    </row>
    <row r="29" spans="2:12" ht="15.75" thickBot="1" x14ac:dyDescent="0.3">
      <c r="B29" s="129"/>
      <c r="C29" s="75" t="s">
        <v>157</v>
      </c>
      <c r="D29" s="76"/>
      <c r="E29" s="76"/>
      <c r="F29" s="77"/>
      <c r="G29" s="77"/>
      <c r="H29" s="77"/>
      <c r="I29" s="71"/>
      <c r="J29" s="70"/>
      <c r="K29" s="70"/>
      <c r="L29" s="452"/>
    </row>
    <row r="30" spans="2:12" x14ac:dyDescent="0.25">
      <c r="B30" s="129"/>
      <c r="C30" s="364"/>
      <c r="D30" s="87" t="s">
        <v>158</v>
      </c>
      <c r="E30" s="41"/>
      <c r="F30" s="43"/>
      <c r="G30" s="43"/>
      <c r="H30" s="43"/>
      <c r="I30" s="783">
        <f>'6A'!K34</f>
        <v>0</v>
      </c>
      <c r="J30" s="784"/>
      <c r="K30" s="785"/>
      <c r="L30" s="452"/>
    </row>
    <row r="31" spans="2:12" x14ac:dyDescent="0.25">
      <c r="B31" s="129"/>
      <c r="C31" s="364"/>
      <c r="D31" s="87" t="s">
        <v>159</v>
      </c>
      <c r="E31" s="41"/>
      <c r="F31" s="46"/>
      <c r="G31" s="46"/>
      <c r="H31" s="46"/>
      <c r="I31" s="779">
        <f>'6A'!K35</f>
        <v>99</v>
      </c>
      <c r="J31" s="780"/>
      <c r="K31" s="786"/>
      <c r="L31" s="452"/>
    </row>
    <row r="32" spans="2:12" x14ac:dyDescent="0.25">
      <c r="B32" s="129"/>
      <c r="C32" s="364"/>
      <c r="D32" s="87" t="s">
        <v>160</v>
      </c>
      <c r="E32" s="41"/>
      <c r="F32" s="46"/>
      <c r="G32" s="46"/>
      <c r="H32" s="46"/>
      <c r="I32" s="779">
        <f>'6A'!K36</f>
        <v>0</v>
      </c>
      <c r="J32" s="780"/>
      <c r="K32" s="786"/>
      <c r="L32" s="452"/>
    </row>
    <row r="33" spans="2:12" x14ac:dyDescent="0.25">
      <c r="B33" s="129"/>
      <c r="C33" s="364"/>
      <c r="D33" s="87" t="s">
        <v>161</v>
      </c>
      <c r="E33" s="41"/>
      <c r="F33" s="46"/>
      <c r="G33" s="46"/>
      <c r="H33" s="46"/>
      <c r="I33" s="779">
        <f>'6A'!K37</f>
        <v>0</v>
      </c>
      <c r="J33" s="780"/>
      <c r="K33" s="786"/>
      <c r="L33" s="452"/>
    </row>
    <row r="34" spans="2:12" x14ac:dyDescent="0.25">
      <c r="B34" s="129"/>
      <c r="C34" s="364"/>
      <c r="D34" s="87" t="s">
        <v>162</v>
      </c>
      <c r="E34" s="41"/>
      <c r="F34" s="46"/>
      <c r="G34" s="46"/>
      <c r="H34" s="46"/>
      <c r="I34" s="779">
        <f>'6A'!K38</f>
        <v>0</v>
      </c>
      <c r="J34" s="780"/>
      <c r="K34" s="786"/>
      <c r="L34" s="452"/>
    </row>
    <row r="35" spans="2:12" x14ac:dyDescent="0.25">
      <c r="B35" s="129"/>
      <c r="C35" s="364"/>
      <c r="D35" s="87" t="s">
        <v>163</v>
      </c>
      <c r="E35" s="41"/>
      <c r="F35" s="47"/>
      <c r="G35" s="47"/>
      <c r="H35" s="47"/>
      <c r="I35" s="779">
        <f>'6A'!K39</f>
        <v>0</v>
      </c>
      <c r="J35" s="780"/>
      <c r="K35" s="786"/>
      <c r="L35" s="452"/>
    </row>
    <row r="36" spans="2:12" x14ac:dyDescent="0.25">
      <c r="B36" s="129"/>
      <c r="C36" s="364"/>
      <c r="D36" s="87" t="s">
        <v>164</v>
      </c>
      <c r="E36" s="41"/>
      <c r="F36" s="47"/>
      <c r="G36" s="47"/>
      <c r="H36" s="47"/>
      <c r="I36" s="779">
        <f>'6A'!K40</f>
        <v>0</v>
      </c>
      <c r="J36" s="780"/>
      <c r="K36" s="786"/>
      <c r="L36" s="452"/>
    </row>
    <row r="37" spans="2:12" x14ac:dyDescent="0.25">
      <c r="B37" s="129"/>
      <c r="C37" s="364"/>
      <c r="D37" s="87" t="s">
        <v>165</v>
      </c>
      <c r="E37" s="41"/>
      <c r="F37" s="48"/>
      <c r="G37" s="48"/>
      <c r="H37" s="48"/>
      <c r="I37" s="795">
        <f>'6A'!K41</f>
        <v>0</v>
      </c>
      <c r="J37" s="780"/>
      <c r="K37" s="786"/>
      <c r="L37" s="452"/>
    </row>
    <row r="38" spans="2:12" x14ac:dyDescent="0.25">
      <c r="B38" s="129"/>
      <c r="C38" s="364"/>
      <c r="D38" s="87" t="s">
        <v>166</v>
      </c>
      <c r="E38" s="41"/>
      <c r="F38" s="48"/>
      <c r="G38" s="48"/>
      <c r="H38" s="48"/>
      <c r="I38" s="795">
        <f>'6A'!K42</f>
        <v>0</v>
      </c>
      <c r="J38" s="787"/>
      <c r="K38" s="788"/>
      <c r="L38" s="452"/>
    </row>
    <row r="39" spans="2:12" x14ac:dyDescent="0.25">
      <c r="B39" s="129"/>
      <c r="C39" s="364"/>
      <c r="D39" s="87" t="s">
        <v>167</v>
      </c>
      <c r="E39" s="41"/>
      <c r="F39" s="49"/>
      <c r="G39" s="49"/>
      <c r="H39" s="49"/>
      <c r="I39" s="795">
        <f>'6A'!K43</f>
        <v>0</v>
      </c>
      <c r="J39" s="125"/>
      <c r="K39" s="101"/>
      <c r="L39" s="452"/>
    </row>
    <row r="40" spans="2:12" x14ac:dyDescent="0.25">
      <c r="B40" s="129"/>
      <c r="C40" s="364"/>
      <c r="D40" s="87" t="s">
        <v>236</v>
      </c>
      <c r="E40" s="41"/>
      <c r="F40" s="49"/>
      <c r="G40" s="49"/>
      <c r="H40" s="49"/>
      <c r="I40" s="795">
        <f>'6A'!K44</f>
        <v>0</v>
      </c>
      <c r="J40" s="778"/>
      <c r="K40" s="789"/>
      <c r="L40" s="452"/>
    </row>
    <row r="41" spans="2:12" x14ac:dyDescent="0.25">
      <c r="B41" s="129"/>
      <c r="C41" s="364"/>
      <c r="D41" s="87" t="s">
        <v>237</v>
      </c>
      <c r="E41" s="41"/>
      <c r="F41" s="49"/>
      <c r="G41" s="49"/>
      <c r="H41" s="49"/>
      <c r="I41" s="795">
        <f>'6A'!K45</f>
        <v>0</v>
      </c>
      <c r="J41" s="780"/>
      <c r="K41" s="786"/>
      <c r="L41" s="452"/>
    </row>
    <row r="42" spans="2:12" x14ac:dyDescent="0.25">
      <c r="B42" s="129"/>
      <c r="C42" s="364"/>
      <c r="D42" s="87" t="s">
        <v>170</v>
      </c>
      <c r="E42" s="49"/>
      <c r="F42" s="50"/>
      <c r="G42" s="50"/>
      <c r="H42" s="50"/>
      <c r="I42" s="795">
        <f>'6A'!K46</f>
        <v>0</v>
      </c>
      <c r="J42" s="780"/>
      <c r="K42" s="786"/>
      <c r="L42" s="452"/>
    </row>
    <row r="43" spans="2:12" x14ac:dyDescent="0.25">
      <c r="B43" s="129"/>
      <c r="C43" s="364"/>
      <c r="D43" s="87" t="s">
        <v>171</v>
      </c>
      <c r="E43" s="41"/>
      <c r="F43" s="48"/>
      <c r="G43" s="48"/>
      <c r="H43" s="48"/>
      <c r="I43" s="779">
        <f>'6A'!K47</f>
        <v>0</v>
      </c>
      <c r="J43" s="780"/>
      <c r="K43" s="786"/>
      <c r="L43" s="452"/>
    </row>
    <row r="44" spans="2:12" x14ac:dyDescent="0.25">
      <c r="B44" s="129"/>
      <c r="C44" s="364"/>
      <c r="D44" s="87" t="s">
        <v>172</v>
      </c>
      <c r="E44" s="41"/>
      <c r="F44" s="49"/>
      <c r="G44" s="49"/>
      <c r="H44" s="49"/>
      <c r="I44" s="779">
        <f>'6A'!K48</f>
        <v>0</v>
      </c>
      <c r="J44" s="780"/>
      <c r="K44" s="786"/>
      <c r="L44" s="452"/>
    </row>
    <row r="45" spans="2:12" x14ac:dyDescent="0.25">
      <c r="B45" s="129"/>
      <c r="C45" s="364"/>
      <c r="D45" s="47" t="s">
        <v>416</v>
      </c>
      <c r="E45" s="2027">
        <f>(IF(AND(I45&lt;&gt;0,'6A'!E49=""),"Enter Item on Form 6A",'6A'!E49))</f>
        <v>0</v>
      </c>
      <c r="F45" s="2028"/>
      <c r="G45" s="2029"/>
      <c r="H45" s="453"/>
      <c r="I45" s="781">
        <f>'6A'!K49</f>
        <v>0</v>
      </c>
      <c r="J45" s="790"/>
      <c r="K45" s="791"/>
      <c r="L45" s="452"/>
    </row>
    <row r="46" spans="2:12" ht="15.75" thickBot="1" x14ac:dyDescent="0.3">
      <c r="B46" s="129"/>
      <c r="C46" s="42"/>
      <c r="D46" s="41"/>
      <c r="E46" s="41"/>
      <c r="F46" s="364"/>
      <c r="G46" s="45" t="s">
        <v>156</v>
      </c>
      <c r="H46" s="86"/>
      <c r="I46" s="110">
        <f>SUM(I30:I45)</f>
        <v>99</v>
      </c>
      <c r="J46" s="90">
        <f>(SUM(J30:J38))+(SUM(J40:J45))</f>
        <v>0</v>
      </c>
      <c r="K46" s="94">
        <f>(SUM(K30:K38))+(SUM(K40:K45))</f>
        <v>0</v>
      </c>
      <c r="L46" s="452"/>
    </row>
    <row r="47" spans="2:12" ht="3.75" customHeight="1" x14ac:dyDescent="0.25">
      <c r="B47" s="129"/>
      <c r="C47" s="44"/>
      <c r="D47" s="45"/>
      <c r="E47" s="45"/>
      <c r="F47" s="41"/>
      <c r="G47" s="41"/>
      <c r="H47" s="41"/>
      <c r="I47" s="70"/>
      <c r="J47" s="70"/>
      <c r="K47" s="70"/>
      <c r="L47" s="452"/>
    </row>
    <row r="48" spans="2:12" ht="15.75" thickBot="1" x14ac:dyDescent="0.3">
      <c r="B48" s="129"/>
      <c r="C48" s="78" t="s">
        <v>173</v>
      </c>
      <c r="D48" s="78"/>
      <c r="E48" s="78"/>
      <c r="F48" s="78"/>
      <c r="G48" s="78"/>
      <c r="H48" s="78"/>
      <c r="I48" s="70"/>
      <c r="J48" s="72"/>
      <c r="K48" s="72"/>
      <c r="L48" s="452"/>
    </row>
    <row r="49" spans="2:12" x14ac:dyDescent="0.25">
      <c r="B49" s="129"/>
      <c r="C49" s="364"/>
      <c r="D49" s="87" t="s">
        <v>174</v>
      </c>
      <c r="E49" s="41"/>
      <c r="F49" s="43"/>
      <c r="G49" s="43"/>
      <c r="H49" s="43"/>
      <c r="I49" s="797">
        <f>'6A'!K53</f>
        <v>0</v>
      </c>
      <c r="J49" s="102"/>
      <c r="K49" s="103"/>
      <c r="L49" s="452"/>
    </row>
    <row r="50" spans="2:12" x14ac:dyDescent="0.25">
      <c r="B50" s="129"/>
      <c r="C50" s="364"/>
      <c r="D50" s="87" t="s">
        <v>175</v>
      </c>
      <c r="E50" s="41"/>
      <c r="F50" s="43"/>
      <c r="G50" s="43"/>
      <c r="H50" s="43"/>
      <c r="I50" s="795">
        <f>'6A'!K54</f>
        <v>0</v>
      </c>
      <c r="J50" s="778"/>
      <c r="K50" s="789"/>
      <c r="L50" s="452"/>
    </row>
    <row r="51" spans="2:12" x14ac:dyDescent="0.25">
      <c r="B51" s="129"/>
      <c r="C51" s="364"/>
      <c r="D51" s="87" t="s">
        <v>176</v>
      </c>
      <c r="E51" s="41"/>
      <c r="F51" s="43"/>
      <c r="G51" s="43"/>
      <c r="H51" s="43"/>
      <c r="I51" s="779">
        <f>'6A'!K55</f>
        <v>0</v>
      </c>
      <c r="J51" s="780"/>
      <c r="K51" s="786"/>
      <c r="L51" s="452"/>
    </row>
    <row r="52" spans="2:12" x14ac:dyDescent="0.25">
      <c r="B52" s="129"/>
      <c r="C52" s="364"/>
      <c r="D52" s="87" t="s">
        <v>177</v>
      </c>
      <c r="E52" s="41"/>
      <c r="F52" s="43"/>
      <c r="G52" s="43"/>
      <c r="H52" s="43"/>
      <c r="I52" s="779">
        <f>'6A'!K56</f>
        <v>0</v>
      </c>
      <c r="J52" s="780"/>
      <c r="K52" s="786"/>
      <c r="L52" s="452"/>
    </row>
    <row r="53" spans="2:12" x14ac:dyDescent="0.25">
      <c r="B53" s="129"/>
      <c r="C53" s="364"/>
      <c r="D53" s="80" t="s">
        <v>178</v>
      </c>
      <c r="E53" s="51"/>
      <c r="F53" s="43"/>
      <c r="G53" s="43"/>
      <c r="H53" s="43"/>
      <c r="I53" s="779">
        <f>'6A'!K57</f>
        <v>0</v>
      </c>
      <c r="J53" s="780"/>
      <c r="K53" s="786"/>
      <c r="L53" s="452"/>
    </row>
    <row r="54" spans="2:12" x14ac:dyDescent="0.25">
      <c r="B54" s="129"/>
      <c r="C54" s="364"/>
      <c r="D54" s="87" t="s">
        <v>179</v>
      </c>
      <c r="E54" s="52"/>
      <c r="F54" s="43"/>
      <c r="G54" s="43"/>
      <c r="H54" s="43"/>
      <c r="I54" s="779">
        <f>'6A'!K58</f>
        <v>0</v>
      </c>
      <c r="J54" s="780"/>
      <c r="K54" s="786"/>
      <c r="L54" s="452"/>
    </row>
    <row r="55" spans="2:12" x14ac:dyDescent="0.25">
      <c r="B55" s="129"/>
      <c r="C55" s="364"/>
      <c r="D55" s="87" t="s">
        <v>180</v>
      </c>
      <c r="E55" s="53"/>
      <c r="F55" s="43"/>
      <c r="G55" s="43"/>
      <c r="H55" s="43"/>
      <c r="I55" s="779">
        <f>'6A'!K59</f>
        <v>0</v>
      </c>
      <c r="J55" s="780"/>
      <c r="K55" s="786"/>
      <c r="L55" s="452"/>
    </row>
    <row r="56" spans="2:12" x14ac:dyDescent="0.25">
      <c r="B56" s="129"/>
      <c r="C56" s="364"/>
      <c r="D56" s="87" t="s">
        <v>181</v>
      </c>
      <c r="E56" s="41"/>
      <c r="F56" s="47"/>
      <c r="G56" s="47"/>
      <c r="H56" s="47"/>
      <c r="I56" s="779">
        <f>'6A'!K60</f>
        <v>0</v>
      </c>
      <c r="J56" s="780"/>
      <c r="K56" s="786"/>
      <c r="L56" s="452"/>
    </row>
    <row r="57" spans="2:12" x14ac:dyDescent="0.25">
      <c r="B57" s="129"/>
      <c r="C57" s="364"/>
      <c r="D57" s="80" t="s">
        <v>182</v>
      </c>
      <c r="E57" s="41"/>
      <c r="F57" s="43"/>
      <c r="G57" s="43"/>
      <c r="H57" s="43"/>
      <c r="I57" s="779">
        <f>'6A'!K61</f>
        <v>0</v>
      </c>
      <c r="J57" s="780"/>
      <c r="K57" s="786"/>
      <c r="L57" s="452"/>
    </row>
    <row r="58" spans="2:12" x14ac:dyDescent="0.25">
      <c r="B58" s="129"/>
      <c r="C58" s="364"/>
      <c r="D58" s="80" t="s">
        <v>238</v>
      </c>
      <c r="E58" s="41"/>
      <c r="F58" s="43"/>
      <c r="G58" s="43"/>
      <c r="H58" s="43"/>
      <c r="I58" s="779">
        <f>'6A'!K62</f>
        <v>0</v>
      </c>
      <c r="J58" s="780"/>
      <c r="K58" s="786"/>
      <c r="L58" s="452"/>
    </row>
    <row r="59" spans="2:12" x14ac:dyDescent="0.25">
      <c r="B59" s="129"/>
      <c r="C59" s="364"/>
      <c r="D59" s="80" t="s">
        <v>184</v>
      </c>
      <c r="E59" s="47"/>
      <c r="F59" s="364"/>
      <c r="G59" s="454"/>
      <c r="H59" s="454"/>
      <c r="I59" s="779">
        <f>'6A'!K63</f>
        <v>0</v>
      </c>
      <c r="J59" s="780"/>
      <c r="K59" s="792"/>
      <c r="L59" s="452"/>
    </row>
    <row r="60" spans="2:12" x14ac:dyDescent="0.25">
      <c r="B60" s="129"/>
      <c r="C60" s="364"/>
      <c r="D60" s="80" t="s">
        <v>185</v>
      </c>
      <c r="E60" s="47"/>
      <c r="F60" s="364"/>
      <c r="G60" s="454"/>
      <c r="H60" s="454"/>
      <c r="I60" s="779">
        <f>'6A'!K64</f>
        <v>0</v>
      </c>
      <c r="J60" s="780"/>
      <c r="K60" s="792"/>
      <c r="L60" s="452"/>
    </row>
    <row r="61" spans="2:12" x14ac:dyDescent="0.25">
      <c r="B61" s="129"/>
      <c r="C61" s="364"/>
      <c r="D61" s="47" t="s">
        <v>416</v>
      </c>
      <c r="E61" s="2027">
        <f>(IF(AND(I61&lt;&gt;0,'6A'!E65=""),"Enter Item on Form 6A",'6A'!E65))</f>
        <v>0</v>
      </c>
      <c r="F61" s="2028"/>
      <c r="G61" s="2029"/>
      <c r="H61" s="453"/>
      <c r="I61" s="781">
        <f>'6A'!K65</f>
        <v>0</v>
      </c>
      <c r="J61" s="790"/>
      <c r="K61" s="793"/>
      <c r="L61" s="452"/>
    </row>
    <row r="62" spans="2:12" ht="15.75" thickBot="1" x14ac:dyDescent="0.3">
      <c r="B62" s="129"/>
      <c r="C62" s="42"/>
      <c r="D62" s="41"/>
      <c r="E62" s="41"/>
      <c r="F62" s="364"/>
      <c r="G62" s="45" t="s">
        <v>156</v>
      </c>
      <c r="H62" s="86"/>
      <c r="I62" s="110">
        <f>SUM(I49:I61)</f>
        <v>0</v>
      </c>
      <c r="J62" s="90">
        <f>SUM(J50:J61)</f>
        <v>0</v>
      </c>
      <c r="K62" s="94">
        <f>SUM(K50:K61)</f>
        <v>0</v>
      </c>
      <c r="L62" s="452"/>
    </row>
    <row r="63" spans="2:12" ht="9" customHeight="1" thickBot="1" x14ac:dyDescent="0.3">
      <c r="B63" s="455"/>
      <c r="C63" s="120"/>
      <c r="D63" s="120"/>
      <c r="E63" s="120"/>
      <c r="F63" s="121"/>
      <c r="G63" s="121"/>
      <c r="H63" s="121"/>
      <c r="I63" s="122"/>
      <c r="J63" s="123"/>
      <c r="K63" s="123"/>
      <c r="L63" s="456"/>
    </row>
    <row r="64" spans="2:12" ht="15.75" thickBot="1" x14ac:dyDescent="0.3">
      <c r="B64" s="129"/>
      <c r="C64" s="116" t="s">
        <v>186</v>
      </c>
      <c r="D64" s="117"/>
      <c r="E64" s="117"/>
      <c r="F64" s="118"/>
      <c r="G64" s="118"/>
      <c r="H64" s="118"/>
      <c r="I64" s="119"/>
      <c r="J64" s="70"/>
      <c r="K64" s="70"/>
      <c r="L64" s="452"/>
    </row>
    <row r="65" spans="2:12" x14ac:dyDescent="0.25">
      <c r="B65" s="129"/>
      <c r="C65" s="364"/>
      <c r="D65" s="1180" t="s">
        <v>187</v>
      </c>
      <c r="E65" s="45"/>
      <c r="F65" s="41"/>
      <c r="G65" s="41"/>
      <c r="H65" s="41"/>
      <c r="I65" s="797">
        <f>'6A'!K69</f>
        <v>0</v>
      </c>
      <c r="J65" s="104"/>
      <c r="K65" s="105"/>
      <c r="L65" s="452"/>
    </row>
    <row r="66" spans="2:12" x14ac:dyDescent="0.25">
      <c r="B66" s="129"/>
      <c r="C66" s="364"/>
      <c r="D66" s="1180" t="s">
        <v>188</v>
      </c>
      <c r="E66" s="45"/>
      <c r="F66" s="41"/>
      <c r="G66" s="41"/>
      <c r="H66" s="41"/>
      <c r="I66" s="796">
        <f>'6A'!K70</f>
        <v>0</v>
      </c>
      <c r="J66" s="112"/>
      <c r="K66" s="113"/>
      <c r="L66" s="452"/>
    </row>
    <row r="67" spans="2:12" ht="15.75" thickBot="1" x14ac:dyDescent="0.3">
      <c r="B67" s="129"/>
      <c r="C67" s="364"/>
      <c r="D67" s="45"/>
      <c r="E67" s="364"/>
      <c r="F67" s="41"/>
      <c r="G67" s="45" t="s">
        <v>156</v>
      </c>
      <c r="H67" s="41"/>
      <c r="I67" s="110">
        <f>SUM(I65:I66)</f>
        <v>0</v>
      </c>
      <c r="J67" s="90">
        <v>0</v>
      </c>
      <c r="K67" s="94">
        <v>0</v>
      </c>
      <c r="L67" s="452"/>
    </row>
    <row r="68" spans="2:12" ht="3.75" customHeight="1" x14ac:dyDescent="0.25">
      <c r="B68" s="129"/>
      <c r="C68" s="364"/>
      <c r="D68" s="45"/>
      <c r="E68" s="364"/>
      <c r="F68" s="41"/>
      <c r="G68" s="41"/>
      <c r="H68" s="41"/>
      <c r="I68" s="70"/>
      <c r="J68" s="70"/>
      <c r="K68" s="70"/>
      <c r="L68" s="452"/>
    </row>
    <row r="69" spans="2:12" ht="15.75" thickBot="1" x14ac:dyDescent="0.3">
      <c r="B69" s="129"/>
      <c r="C69" s="75" t="s">
        <v>189</v>
      </c>
      <c r="D69" s="76"/>
      <c r="E69" s="76"/>
      <c r="F69" s="77"/>
      <c r="G69" s="77"/>
      <c r="H69" s="77"/>
      <c r="I69" s="70"/>
      <c r="J69" s="70"/>
      <c r="K69" s="70"/>
      <c r="L69" s="452"/>
    </row>
    <row r="70" spans="2:12" x14ac:dyDescent="0.25">
      <c r="B70" s="129"/>
      <c r="C70" s="364"/>
      <c r="D70" s="87" t="s">
        <v>190</v>
      </c>
      <c r="E70" s="45"/>
      <c r="F70" s="41"/>
      <c r="G70" s="41"/>
      <c r="H70" s="41"/>
      <c r="I70" s="783">
        <f>'6A'!K74</f>
        <v>0</v>
      </c>
      <c r="J70" s="784"/>
      <c r="K70" s="794"/>
      <c r="L70" s="452"/>
    </row>
    <row r="71" spans="2:12" x14ac:dyDescent="0.25">
      <c r="B71" s="129"/>
      <c r="C71" s="364"/>
      <c r="D71" s="87" t="s">
        <v>191</v>
      </c>
      <c r="E71" s="45"/>
      <c r="F71" s="41"/>
      <c r="G71" s="41"/>
      <c r="H71" s="41"/>
      <c r="I71" s="779">
        <f>'6A'!K75</f>
        <v>0</v>
      </c>
      <c r="J71" s="780"/>
      <c r="K71" s="786"/>
      <c r="L71" s="452"/>
    </row>
    <row r="72" spans="2:12" x14ac:dyDescent="0.25">
      <c r="B72" s="129"/>
      <c r="C72" s="364"/>
      <c r="D72" s="87" t="s">
        <v>192</v>
      </c>
      <c r="E72" s="45"/>
      <c r="F72" s="41"/>
      <c r="G72" s="41"/>
      <c r="H72" s="41"/>
      <c r="I72" s="779">
        <f>'6A'!K76</f>
        <v>0</v>
      </c>
      <c r="J72" s="780"/>
      <c r="K72" s="786"/>
      <c r="L72" s="452"/>
    </row>
    <row r="73" spans="2:12" x14ac:dyDescent="0.25">
      <c r="B73" s="129"/>
      <c r="C73" s="364"/>
      <c r="D73" s="87" t="s">
        <v>193</v>
      </c>
      <c r="E73" s="45"/>
      <c r="F73" s="41"/>
      <c r="G73" s="41"/>
      <c r="H73" s="41"/>
      <c r="I73" s="795">
        <f>'6A'!K77</f>
        <v>0</v>
      </c>
      <c r="J73" s="787"/>
      <c r="K73" s="788"/>
      <c r="L73" s="452"/>
    </row>
    <row r="74" spans="2:12" x14ac:dyDescent="0.25">
      <c r="B74" s="129"/>
      <c r="C74" s="364"/>
      <c r="D74" s="87" t="s">
        <v>194</v>
      </c>
      <c r="E74" s="45"/>
      <c r="F74" s="41"/>
      <c r="G74" s="41"/>
      <c r="H74" s="41"/>
      <c r="I74" s="796">
        <f>'6A'!K78</f>
        <v>0</v>
      </c>
      <c r="J74" s="114"/>
      <c r="K74" s="115"/>
      <c r="L74" s="452"/>
    </row>
    <row r="75" spans="2:12" ht="15.75" thickBot="1" x14ac:dyDescent="0.3">
      <c r="B75" s="129"/>
      <c r="C75" s="42"/>
      <c r="D75" s="41"/>
      <c r="E75" s="41"/>
      <c r="F75" s="364"/>
      <c r="G75" s="45" t="s">
        <v>156</v>
      </c>
      <c r="H75" s="86"/>
      <c r="I75" s="110">
        <f>SUM(I70:I74)</f>
        <v>0</v>
      </c>
      <c r="J75" s="90">
        <f>SUM(J70:J73)</f>
        <v>0</v>
      </c>
      <c r="K75" s="94">
        <f>SUM(K70:K73)</f>
        <v>0</v>
      </c>
      <c r="L75" s="452"/>
    </row>
    <row r="76" spans="2:12" ht="3.75" customHeight="1" x14ac:dyDescent="0.25">
      <c r="B76" s="129"/>
      <c r="C76" s="44"/>
      <c r="D76" s="45"/>
      <c r="E76" s="45"/>
      <c r="F76" s="41"/>
      <c r="G76" s="41"/>
      <c r="H76" s="41"/>
      <c r="I76" s="70"/>
      <c r="J76" s="70"/>
      <c r="K76" s="70"/>
      <c r="L76" s="452"/>
    </row>
    <row r="77" spans="2:12" ht="15.75" thickBot="1" x14ac:dyDescent="0.3">
      <c r="B77" s="129"/>
      <c r="C77" s="75" t="s">
        <v>195</v>
      </c>
      <c r="D77" s="76"/>
      <c r="E77" s="76"/>
      <c r="F77" s="77"/>
      <c r="G77" s="77"/>
      <c r="H77" s="77"/>
      <c r="I77" s="70"/>
      <c r="J77" s="70"/>
      <c r="K77" s="70"/>
      <c r="L77" s="452"/>
    </row>
    <row r="78" spans="2:12" x14ac:dyDescent="0.25">
      <c r="B78" s="129"/>
      <c r="C78" s="364"/>
      <c r="D78" s="87" t="s">
        <v>196</v>
      </c>
      <c r="E78" s="45"/>
      <c r="F78" s="41"/>
      <c r="G78" s="41"/>
      <c r="H78" s="41"/>
      <c r="I78" s="797">
        <f>'6A'!K82</f>
        <v>0</v>
      </c>
      <c r="J78" s="104"/>
      <c r="K78" s="105"/>
      <c r="L78" s="452"/>
    </row>
    <row r="79" spans="2:12" x14ac:dyDescent="0.25">
      <c r="B79" s="129"/>
      <c r="C79" s="364"/>
      <c r="D79" s="87" t="s">
        <v>197</v>
      </c>
      <c r="E79" s="45"/>
      <c r="F79" s="41"/>
      <c r="G79" s="41"/>
      <c r="H79" s="41"/>
      <c r="I79" s="795">
        <f>'6A'!K83</f>
        <v>0</v>
      </c>
      <c r="J79" s="106"/>
      <c r="K79" s="107"/>
      <c r="L79" s="452"/>
    </row>
    <row r="80" spans="2:12" x14ac:dyDescent="0.25">
      <c r="B80" s="129"/>
      <c r="C80" s="364"/>
      <c r="D80" s="87" t="s">
        <v>198</v>
      </c>
      <c r="E80" s="45"/>
      <c r="F80" s="41"/>
      <c r="G80" s="41"/>
      <c r="H80" s="41"/>
      <c r="I80" s="795">
        <f>'6A'!K84</f>
        <v>0</v>
      </c>
      <c r="J80" s="106"/>
      <c r="K80" s="107"/>
      <c r="L80" s="452"/>
    </row>
    <row r="81" spans="2:12" x14ac:dyDescent="0.25">
      <c r="B81" s="129"/>
      <c r="C81" s="364"/>
      <c r="D81" s="79" t="s">
        <v>199</v>
      </c>
      <c r="E81" s="41"/>
      <c r="F81" s="41"/>
      <c r="G81" s="41"/>
      <c r="H81" s="41"/>
      <c r="I81" s="795">
        <f>'6A'!K85</f>
        <v>0</v>
      </c>
      <c r="J81" s="106"/>
      <c r="K81" s="107"/>
      <c r="L81" s="452"/>
    </row>
    <row r="82" spans="2:12" x14ac:dyDescent="0.25">
      <c r="B82" s="129"/>
      <c r="C82" s="364"/>
      <c r="D82" s="1181" t="s">
        <v>200</v>
      </c>
      <c r="E82" s="41"/>
      <c r="F82" s="41"/>
      <c r="G82" s="41"/>
      <c r="H82" s="41"/>
      <c r="I82" s="795">
        <f>'6A'!K86</f>
        <v>0</v>
      </c>
      <c r="J82" s="106"/>
      <c r="K82" s="107"/>
      <c r="L82" s="452"/>
    </row>
    <row r="83" spans="2:12" x14ac:dyDescent="0.25">
      <c r="B83" s="129"/>
      <c r="C83" s="364"/>
      <c r="D83" s="1181" t="s">
        <v>201</v>
      </c>
      <c r="E83" s="41"/>
      <c r="F83" s="41"/>
      <c r="G83" s="41"/>
      <c r="H83" s="41"/>
      <c r="I83" s="795">
        <f>'6A'!K87</f>
        <v>0</v>
      </c>
      <c r="J83" s="106"/>
      <c r="K83" s="107"/>
      <c r="L83" s="452"/>
    </row>
    <row r="84" spans="2:12" x14ac:dyDescent="0.25">
      <c r="B84" s="129"/>
      <c r="C84" s="364"/>
      <c r="D84" s="80" t="s">
        <v>202</v>
      </c>
      <c r="E84" s="45"/>
      <c r="F84" s="41"/>
      <c r="G84" s="41"/>
      <c r="H84" s="41"/>
      <c r="I84" s="795">
        <f>'6A'!K88</f>
        <v>0</v>
      </c>
      <c r="J84" s="106"/>
      <c r="K84" s="107"/>
      <c r="L84" s="452"/>
    </row>
    <row r="85" spans="2:12" x14ac:dyDescent="0.25">
      <c r="B85" s="129"/>
      <c r="C85" s="364"/>
      <c r="D85" s="47" t="s">
        <v>416</v>
      </c>
      <c r="E85" s="2027">
        <f>(IF(AND(I85&lt;&gt;0,'6A'!E89=""),"Enter Item on Form 6A",'6A'!E89))</f>
        <v>0</v>
      </c>
      <c r="F85" s="2028"/>
      <c r="G85" s="2029"/>
      <c r="H85" s="453"/>
      <c r="I85" s="796">
        <f>'6A'!K89</f>
        <v>0</v>
      </c>
      <c r="J85" s="112"/>
      <c r="K85" s="113"/>
      <c r="L85" s="452"/>
    </row>
    <row r="86" spans="2:12" ht="15.75" thickBot="1" x14ac:dyDescent="0.3">
      <c r="B86" s="129"/>
      <c r="C86" s="42"/>
      <c r="D86" s="41"/>
      <c r="E86" s="41"/>
      <c r="F86" s="364"/>
      <c r="G86" s="45" t="s">
        <v>156</v>
      </c>
      <c r="H86" s="86"/>
      <c r="I86" s="110">
        <f>SUM(I78:I85)</f>
        <v>0</v>
      </c>
      <c r="J86" s="90">
        <v>0</v>
      </c>
      <c r="K86" s="94">
        <v>0</v>
      </c>
      <c r="L86" s="452"/>
    </row>
    <row r="87" spans="2:12" ht="3.75" customHeight="1" x14ac:dyDescent="0.25">
      <c r="B87" s="129"/>
      <c r="C87" s="44"/>
      <c r="D87" s="45"/>
      <c r="E87" s="45"/>
      <c r="F87" s="41"/>
      <c r="G87" s="41"/>
      <c r="H87" s="41"/>
      <c r="I87" s="70"/>
      <c r="J87" s="70"/>
      <c r="K87" s="70"/>
      <c r="L87" s="452"/>
    </row>
    <row r="88" spans="2:12" ht="15.75" thickBot="1" x14ac:dyDescent="0.3">
      <c r="B88" s="129"/>
      <c r="C88" s="75" t="s">
        <v>203</v>
      </c>
      <c r="D88" s="76"/>
      <c r="E88" s="76"/>
      <c r="F88" s="77"/>
      <c r="G88" s="77"/>
      <c r="H88" s="77"/>
      <c r="I88" s="73"/>
      <c r="J88" s="73"/>
      <c r="K88" s="82"/>
      <c r="L88" s="452"/>
    </row>
    <row r="89" spans="2:12" x14ac:dyDescent="0.25">
      <c r="B89" s="129"/>
      <c r="C89" s="364"/>
      <c r="D89" s="1182" t="s">
        <v>204</v>
      </c>
      <c r="E89" s="41"/>
      <c r="F89" s="48"/>
      <c r="G89" s="48"/>
      <c r="H89" s="48"/>
      <c r="I89" s="797">
        <f>'6A'!K93</f>
        <v>0</v>
      </c>
      <c r="J89" s="104"/>
      <c r="K89" s="105"/>
      <c r="L89" s="452"/>
    </row>
    <row r="90" spans="2:12" x14ac:dyDescent="0.25">
      <c r="B90" s="129"/>
      <c r="C90" s="364"/>
      <c r="D90" s="1182" t="s">
        <v>205</v>
      </c>
      <c r="E90" s="41"/>
      <c r="F90" s="49"/>
      <c r="G90" s="49"/>
      <c r="H90" s="49"/>
      <c r="I90" s="795">
        <f>'6A'!K94</f>
        <v>0</v>
      </c>
      <c r="J90" s="106"/>
      <c r="K90" s="107"/>
      <c r="L90" s="452"/>
    </row>
    <row r="91" spans="2:12" x14ac:dyDescent="0.25">
      <c r="B91" s="129"/>
      <c r="C91" s="364"/>
      <c r="D91" s="1183" t="s">
        <v>416</v>
      </c>
      <c r="E91" s="2027">
        <f>(IF(AND(I91&lt;&gt;0,'6A'!E95=""),"Enter Item on Form 6A",'6A'!E95))</f>
        <v>0</v>
      </c>
      <c r="F91" s="2028"/>
      <c r="G91" s="2029"/>
      <c r="H91" s="453"/>
      <c r="I91" s="796">
        <f>'6A'!K95</f>
        <v>0</v>
      </c>
      <c r="J91" s="112"/>
      <c r="K91" s="113"/>
      <c r="L91" s="452"/>
    </row>
    <row r="92" spans="2:12" ht="15.75" thickBot="1" x14ac:dyDescent="0.3">
      <c r="B92" s="129"/>
      <c r="C92" s="42"/>
      <c r="D92" s="41"/>
      <c r="E92" s="41"/>
      <c r="F92" s="364"/>
      <c r="G92" s="45" t="s">
        <v>156</v>
      </c>
      <c r="H92" s="86"/>
      <c r="I92" s="110">
        <f>SUM(I89:I91)</f>
        <v>0</v>
      </c>
      <c r="J92" s="90">
        <v>0</v>
      </c>
      <c r="K92" s="94">
        <v>0</v>
      </c>
      <c r="L92" s="452"/>
    </row>
    <row r="93" spans="2:12" ht="3.75" customHeight="1" x14ac:dyDescent="0.25">
      <c r="B93" s="129"/>
      <c r="C93" s="44"/>
      <c r="D93" s="45"/>
      <c r="E93" s="45"/>
      <c r="F93" s="41"/>
      <c r="G93" s="41"/>
      <c r="H93" s="41"/>
      <c r="I93" s="70"/>
      <c r="J93" s="70"/>
      <c r="K93" s="70"/>
      <c r="L93" s="452"/>
    </row>
    <row r="94" spans="2:12" ht="15.75" thickBot="1" x14ac:dyDescent="0.3">
      <c r="B94" s="129"/>
      <c r="C94" s="75" t="s">
        <v>206</v>
      </c>
      <c r="D94" s="76"/>
      <c r="E94" s="76"/>
      <c r="F94" s="77"/>
      <c r="G94" s="77"/>
      <c r="H94" s="77"/>
      <c r="I94" s="83"/>
      <c r="J94" s="73"/>
      <c r="K94" s="82"/>
      <c r="L94" s="452"/>
    </row>
    <row r="95" spans="2:12" x14ac:dyDescent="0.25">
      <c r="B95" s="129"/>
      <c r="C95" s="364"/>
      <c r="D95" s="80" t="s">
        <v>207</v>
      </c>
      <c r="E95" s="41"/>
      <c r="F95" s="48"/>
      <c r="G95" s="48"/>
      <c r="H95" s="48"/>
      <c r="I95" s="783">
        <f>'6A'!K99</f>
        <v>0</v>
      </c>
      <c r="J95" s="784"/>
      <c r="K95" s="794"/>
      <c r="L95" s="452"/>
    </row>
    <row r="96" spans="2:12" x14ac:dyDescent="0.25">
      <c r="B96" s="129"/>
      <c r="C96" s="364"/>
      <c r="D96" s="80" t="s">
        <v>208</v>
      </c>
      <c r="E96" s="41"/>
      <c r="F96" s="49"/>
      <c r="G96" s="49"/>
      <c r="H96" s="49"/>
      <c r="I96" s="779">
        <f>'6A'!K100</f>
        <v>0</v>
      </c>
      <c r="J96" s="780"/>
      <c r="K96" s="786"/>
      <c r="L96" s="452"/>
    </row>
    <row r="97" spans="2:12" x14ac:dyDescent="0.25">
      <c r="B97" s="129"/>
      <c r="C97" s="364"/>
      <c r="D97" s="80" t="s">
        <v>107</v>
      </c>
      <c r="E97" s="41"/>
      <c r="F97" s="41"/>
      <c r="G97" s="41"/>
      <c r="H97" s="41"/>
      <c r="I97" s="779">
        <f>'6A'!K101</f>
        <v>0</v>
      </c>
      <c r="J97" s="780"/>
      <c r="K97" s="786"/>
      <c r="L97" s="452"/>
    </row>
    <row r="98" spans="2:12" x14ac:dyDescent="0.25">
      <c r="B98" s="129"/>
      <c r="C98" s="364"/>
      <c r="D98" s="80" t="s">
        <v>209</v>
      </c>
      <c r="E98" s="41"/>
      <c r="F98" s="41"/>
      <c r="G98" s="41"/>
      <c r="H98" s="41"/>
      <c r="I98" s="779">
        <f>'6A'!K102</f>
        <v>0</v>
      </c>
      <c r="J98" s="780"/>
      <c r="K98" s="786"/>
      <c r="L98" s="452"/>
    </row>
    <row r="99" spans="2:12" x14ac:dyDescent="0.25">
      <c r="B99" s="129"/>
      <c r="C99" s="364"/>
      <c r="D99" s="80" t="s">
        <v>210</v>
      </c>
      <c r="E99" s="41"/>
      <c r="F99" s="41"/>
      <c r="G99" s="41"/>
      <c r="H99" s="41"/>
      <c r="I99" s="779">
        <f>'6A'!K103</f>
        <v>0</v>
      </c>
      <c r="J99" s="780"/>
      <c r="K99" s="786"/>
      <c r="L99" s="452"/>
    </row>
    <row r="100" spans="2:12" x14ac:dyDescent="0.25">
      <c r="B100" s="129"/>
      <c r="C100" s="364"/>
      <c r="D100" s="79" t="s">
        <v>211</v>
      </c>
      <c r="E100" s="41"/>
      <c r="F100" s="41"/>
      <c r="G100" s="41"/>
      <c r="H100" s="41"/>
      <c r="I100" s="779">
        <f>'6A'!K104</f>
        <v>0</v>
      </c>
      <c r="J100" s="780"/>
      <c r="K100" s="786"/>
      <c r="L100" s="452"/>
    </row>
    <row r="101" spans="2:12" x14ac:dyDescent="0.25">
      <c r="B101" s="129"/>
      <c r="C101" s="364"/>
      <c r="D101" s="79" t="s">
        <v>212</v>
      </c>
      <c r="E101" s="41"/>
      <c r="F101" s="41"/>
      <c r="G101" s="41"/>
      <c r="H101" s="41"/>
      <c r="I101" s="795">
        <f>'6A'!K105</f>
        <v>0</v>
      </c>
      <c r="J101" s="787"/>
      <c r="K101" s="788"/>
      <c r="L101" s="452"/>
    </row>
    <row r="102" spans="2:12" x14ac:dyDescent="0.25">
      <c r="B102" s="129"/>
      <c r="C102" s="364"/>
      <c r="D102" s="1181" t="s">
        <v>213</v>
      </c>
      <c r="E102" s="41"/>
      <c r="F102" s="41"/>
      <c r="G102" s="41"/>
      <c r="H102" s="41"/>
      <c r="I102" s="795">
        <f>'6A'!K106</f>
        <v>0</v>
      </c>
      <c r="J102" s="125"/>
      <c r="K102" s="101"/>
      <c r="L102" s="452"/>
    </row>
    <row r="103" spans="2:12" x14ac:dyDescent="0.25">
      <c r="B103" s="129"/>
      <c r="C103" s="364"/>
      <c r="D103" s="80" t="s">
        <v>214</v>
      </c>
      <c r="E103" s="41"/>
      <c r="F103" s="41"/>
      <c r="G103" s="41"/>
      <c r="H103" s="41"/>
      <c r="I103" s="795">
        <f>'6A'!K107</f>
        <v>0</v>
      </c>
      <c r="J103" s="85"/>
      <c r="K103" s="93"/>
      <c r="L103" s="452"/>
    </row>
    <row r="104" spans="2:12" x14ac:dyDescent="0.25">
      <c r="B104" s="129"/>
      <c r="C104" s="364"/>
      <c r="D104" s="47" t="s">
        <v>999</v>
      </c>
      <c r="E104" s="41"/>
      <c r="F104" s="41"/>
      <c r="G104" s="41"/>
      <c r="H104" s="41"/>
      <c r="I104" s="795">
        <f>'6A'!K108</f>
        <v>0</v>
      </c>
      <c r="J104" s="787"/>
      <c r="K104" s="788"/>
      <c r="L104" s="452"/>
    </row>
    <row r="105" spans="2:12" x14ac:dyDescent="0.25">
      <c r="B105" s="129"/>
      <c r="C105" s="364"/>
      <c r="D105" s="79" t="s">
        <v>215</v>
      </c>
      <c r="E105" s="41"/>
      <c r="F105" s="41"/>
      <c r="G105" s="41"/>
      <c r="H105" s="41"/>
      <c r="I105" s="795">
        <f>'6A'!K109</f>
        <v>0</v>
      </c>
      <c r="J105" s="108"/>
      <c r="K105" s="109"/>
      <c r="L105" s="452"/>
    </row>
    <row r="106" spans="2:12" x14ac:dyDescent="0.25">
      <c r="B106" s="129"/>
      <c r="C106" s="364"/>
      <c r="D106" s="1182" t="s">
        <v>1056</v>
      </c>
      <c r="E106" s="56"/>
      <c r="F106" s="49"/>
      <c r="G106" s="49"/>
      <c r="H106" s="49"/>
      <c r="I106" s="796">
        <f>'6A'!K110</f>
        <v>0</v>
      </c>
      <c r="J106" s="112"/>
      <c r="K106" s="113"/>
      <c r="L106" s="452"/>
    </row>
    <row r="107" spans="2:12" ht="15.75" thickBot="1" x14ac:dyDescent="0.3">
      <c r="B107" s="129"/>
      <c r="C107" s="42"/>
      <c r="D107" s="41"/>
      <c r="E107" s="41"/>
      <c r="F107" s="364"/>
      <c r="G107" s="45" t="s">
        <v>156</v>
      </c>
      <c r="H107" s="86"/>
      <c r="I107" s="110">
        <f>SUM(I95:I106)</f>
        <v>0</v>
      </c>
      <c r="J107" s="90">
        <f>SUM(J95:J101)+J103+J104</f>
        <v>0</v>
      </c>
      <c r="K107" s="94">
        <f>SUM(K95:K101)+K103+K104</f>
        <v>0</v>
      </c>
      <c r="L107" s="452"/>
    </row>
    <row r="108" spans="2:12" ht="9" customHeight="1" thickBot="1" x14ac:dyDescent="0.3">
      <c r="B108" s="455"/>
      <c r="C108" s="124"/>
      <c r="D108" s="55"/>
      <c r="E108" s="55"/>
      <c r="F108" s="54"/>
      <c r="G108" s="54"/>
      <c r="H108" s="54"/>
      <c r="I108" s="84"/>
      <c r="J108" s="84"/>
      <c r="K108" s="84"/>
      <c r="L108" s="456"/>
    </row>
    <row r="109" spans="2:12" ht="15.75" thickBot="1" x14ac:dyDescent="0.3">
      <c r="B109" s="129"/>
      <c r="C109" s="75" t="s">
        <v>217</v>
      </c>
      <c r="D109" s="76"/>
      <c r="E109" s="76"/>
      <c r="F109" s="77"/>
      <c r="G109" s="77"/>
      <c r="H109" s="77"/>
      <c r="I109" s="70"/>
      <c r="J109" s="70"/>
      <c r="K109" s="70"/>
      <c r="L109" s="131"/>
    </row>
    <row r="110" spans="2:12" x14ac:dyDescent="0.25">
      <c r="B110" s="129"/>
      <c r="C110" s="130"/>
      <c r="D110" s="87" t="s">
        <v>218</v>
      </c>
      <c r="E110" s="45"/>
      <c r="F110" s="41"/>
      <c r="G110" s="41"/>
      <c r="H110" s="41"/>
      <c r="I110" s="797">
        <f>'6A'!K115</f>
        <v>0</v>
      </c>
      <c r="J110" s="104"/>
      <c r="K110" s="105"/>
      <c r="L110" s="131"/>
    </row>
    <row r="111" spans="2:12" x14ac:dyDescent="0.25">
      <c r="B111" s="129"/>
      <c r="C111" s="130"/>
      <c r="D111" s="87" t="s">
        <v>219</v>
      </c>
      <c r="E111" s="45"/>
      <c r="F111" s="41"/>
      <c r="G111" s="41"/>
      <c r="H111" s="41"/>
      <c r="I111" s="795">
        <f>'6A'!K116</f>
        <v>0</v>
      </c>
      <c r="J111" s="106"/>
      <c r="K111" s="107"/>
      <c r="L111" s="131"/>
    </row>
    <row r="112" spans="2:12" x14ac:dyDescent="0.25">
      <c r="B112" s="129"/>
      <c r="C112" s="364"/>
      <c r="D112" s="87" t="s">
        <v>220</v>
      </c>
      <c r="E112" s="45"/>
      <c r="F112" s="41"/>
      <c r="G112" s="41"/>
      <c r="H112" s="41"/>
      <c r="I112" s="795">
        <f>'6A'!K117</f>
        <v>0</v>
      </c>
      <c r="J112" s="106"/>
      <c r="K112" s="107"/>
      <c r="L112" s="452"/>
    </row>
    <row r="113" spans="2:12" x14ac:dyDescent="0.25">
      <c r="B113" s="129"/>
      <c r="C113" s="364"/>
      <c r="D113" s="87" t="s">
        <v>221</v>
      </c>
      <c r="E113" s="45"/>
      <c r="F113" s="41"/>
      <c r="G113" s="41"/>
      <c r="H113" s="41"/>
      <c r="I113" s="795">
        <f>'6A'!K118</f>
        <v>0</v>
      </c>
      <c r="J113" s="106"/>
      <c r="K113" s="107"/>
      <c r="L113" s="452"/>
    </row>
    <row r="114" spans="2:12" x14ac:dyDescent="0.25">
      <c r="B114" s="129"/>
      <c r="C114" s="364"/>
      <c r="D114" s="87" t="s">
        <v>222</v>
      </c>
      <c r="E114" s="45"/>
      <c r="F114" s="41"/>
      <c r="G114" s="41"/>
      <c r="H114" s="41"/>
      <c r="I114" s="795">
        <f>'6A'!K119</f>
        <v>0</v>
      </c>
      <c r="J114" s="106"/>
      <c r="K114" s="107"/>
      <c r="L114" s="452"/>
    </row>
    <row r="115" spans="2:12" x14ac:dyDescent="0.25">
      <c r="B115" s="129"/>
      <c r="C115" s="364"/>
      <c r="D115" s="87" t="s">
        <v>223</v>
      </c>
      <c r="E115" s="45"/>
      <c r="F115" s="41"/>
      <c r="G115" s="41"/>
      <c r="H115" s="41"/>
      <c r="I115" s="795">
        <f>'6A'!K120</f>
        <v>0</v>
      </c>
      <c r="J115" s="106"/>
      <c r="K115" s="107"/>
      <c r="L115" s="452"/>
    </row>
    <row r="116" spans="2:12" x14ac:dyDescent="0.25">
      <c r="B116" s="129"/>
      <c r="C116" s="364"/>
      <c r="D116" s="87" t="s">
        <v>224</v>
      </c>
      <c r="E116" s="45"/>
      <c r="F116" s="41"/>
      <c r="G116" s="41"/>
      <c r="H116" s="41"/>
      <c r="I116" s="796">
        <f>'6A'!K121</f>
        <v>0</v>
      </c>
      <c r="J116" s="112"/>
      <c r="K116" s="113"/>
      <c r="L116" s="452"/>
    </row>
    <row r="117" spans="2:12" ht="15.75" thickBot="1" x14ac:dyDescent="0.3">
      <c r="B117" s="129"/>
      <c r="C117" s="42"/>
      <c r="D117" s="364"/>
      <c r="E117" s="41"/>
      <c r="F117" s="364"/>
      <c r="G117" s="45" t="s">
        <v>156</v>
      </c>
      <c r="H117" s="86"/>
      <c r="I117" s="110">
        <f>SUM(I110:I116)</f>
        <v>0</v>
      </c>
      <c r="J117" s="90">
        <v>0</v>
      </c>
      <c r="K117" s="94">
        <v>0</v>
      </c>
      <c r="L117" s="452"/>
    </row>
    <row r="118" spans="2:12" ht="7.5" customHeight="1" thickBot="1" x14ac:dyDescent="0.3">
      <c r="B118" s="129"/>
      <c r="C118" s="63"/>
      <c r="D118" s="62"/>
      <c r="E118" s="62"/>
      <c r="F118" s="64"/>
      <c r="G118" s="64"/>
      <c r="H118" s="64"/>
      <c r="I118" s="74"/>
      <c r="J118" s="74"/>
      <c r="K118" s="74"/>
      <c r="L118" s="452"/>
    </row>
    <row r="119" spans="2:12" ht="15.75" thickBot="1" x14ac:dyDescent="0.3">
      <c r="B119" s="129"/>
      <c r="C119" s="96" t="s">
        <v>239</v>
      </c>
      <c r="D119" s="97"/>
      <c r="E119" s="97"/>
      <c r="F119" s="97"/>
      <c r="G119" s="97"/>
      <c r="H119" s="97"/>
      <c r="I119" s="91">
        <f>I27+I46+I62+I67+I75+I86+I92+I107+I117</f>
        <v>99</v>
      </c>
      <c r="J119" s="89">
        <f>J27+J46+J62+J67+J75+J86+J92+J107+J117</f>
        <v>0</v>
      </c>
      <c r="K119" s="95">
        <f>K27+K46+K62+K67+K75+K86+K92+K107+K117</f>
        <v>0</v>
      </c>
      <c r="L119" s="452"/>
    </row>
    <row r="120" spans="2:12" ht="7.5" customHeight="1" x14ac:dyDescent="0.25">
      <c r="B120" s="129"/>
      <c r="C120" s="130"/>
      <c r="D120" s="130"/>
      <c r="E120" s="130"/>
      <c r="F120" s="130"/>
      <c r="G120" s="130"/>
      <c r="H120" s="130"/>
      <c r="I120" s="364"/>
      <c r="J120" s="364"/>
      <c r="K120" s="364"/>
      <c r="L120" s="452"/>
    </row>
    <row r="121" spans="2:12" ht="9" customHeight="1" thickBot="1" x14ac:dyDescent="0.3">
      <c r="B121" s="457"/>
      <c r="C121" s="458"/>
      <c r="D121" s="458"/>
      <c r="E121" s="458"/>
      <c r="F121" s="458"/>
      <c r="G121" s="458"/>
      <c r="H121" s="458"/>
      <c r="I121" s="458"/>
      <c r="J121" s="458"/>
      <c r="K121" s="458"/>
      <c r="L121" s="456"/>
    </row>
  </sheetData>
  <sheetProtection algorithmName="SHA-512" hashValue="DVBFH197tgFUkCIwyoZTVmqiI5XqNF5OoVGpBhaHoR9FQ81XTiOB9RmVQq40eFZ4yKRo7+Tiof/337D3rA3NXA==" saltValue="kZtWISkMxdYXMIRDLA8bbQ==" spinCount="100000" sheet="1" formatCells="0" formatColumns="0" formatRows="0"/>
  <mergeCells count="12">
    <mergeCell ref="E85:G85"/>
    <mergeCell ref="E26:G26"/>
    <mergeCell ref="E45:G45"/>
    <mergeCell ref="E61:G61"/>
    <mergeCell ref="E91:G91"/>
    <mergeCell ref="C11:K11"/>
    <mergeCell ref="I15:K15"/>
    <mergeCell ref="J16:K16"/>
    <mergeCell ref="J17:J19"/>
    <mergeCell ref="I16:I19"/>
    <mergeCell ref="K17:K19"/>
    <mergeCell ref="C13:K13"/>
  </mergeCells>
  <pageMargins left="0.7" right="0.7" top="0.75" bottom="0.75" header="0.3" footer="0.3"/>
  <pageSetup scale="84" fitToHeight="2" orientation="portrait" r:id="rId1"/>
  <headerFooter>
    <oddFooter>&amp;LForm 6C
LIHTC Budget (Basis Calculation)&amp;CCFA Forms</oddFooter>
  </headerFooter>
  <rowBreaks count="2" manualBreakCount="2">
    <brk id="63" min="1" max="11" man="1"/>
    <brk id="108" min="1" max="11"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1"/>
  </sheetPr>
  <dimension ref="A1:EY2"/>
  <sheetViews>
    <sheetView workbookViewId="0">
      <selection activeCell="A2" sqref="A2"/>
    </sheetView>
  </sheetViews>
  <sheetFormatPr defaultRowHeight="15" x14ac:dyDescent="0.25"/>
  <cols>
    <col min="85" max="85" width="28" bestFit="1" customWidth="1"/>
    <col min="86" max="86" width="26.28515625" bestFit="1" customWidth="1"/>
    <col min="124" max="124" width="30.5703125" bestFit="1" customWidth="1"/>
    <col min="125" max="125" width="29.140625" bestFit="1" customWidth="1"/>
  </cols>
  <sheetData>
    <row r="1" spans="1:155" x14ac:dyDescent="0.25">
      <c r="A1" s="1311" t="s">
        <v>737</v>
      </c>
      <c r="B1" s="1311" t="s">
        <v>738</v>
      </c>
      <c r="C1" s="1311" t="s">
        <v>739</v>
      </c>
      <c r="D1" s="1311" t="s">
        <v>740</v>
      </c>
      <c r="E1" s="1311" t="s">
        <v>741</v>
      </c>
      <c r="F1" s="1311" t="s">
        <v>742</v>
      </c>
      <c r="G1" s="1311" t="s">
        <v>743</v>
      </c>
      <c r="H1" s="1311" t="s">
        <v>744</v>
      </c>
      <c r="I1" s="1311" t="s">
        <v>745</v>
      </c>
      <c r="J1" s="1311" t="s">
        <v>746</v>
      </c>
      <c r="K1" s="1311" t="s">
        <v>747</v>
      </c>
      <c r="L1" s="1311" t="s">
        <v>748</v>
      </c>
      <c r="M1" s="1311" t="s">
        <v>749</v>
      </c>
      <c r="N1" s="1311" t="s">
        <v>750</v>
      </c>
      <c r="O1" s="1311" t="s">
        <v>751</v>
      </c>
      <c r="P1" s="1311" t="s">
        <v>752</v>
      </c>
      <c r="Q1" s="1311" t="s">
        <v>753</v>
      </c>
      <c r="R1" s="1311" t="s">
        <v>754</v>
      </c>
      <c r="S1" s="1311" t="s">
        <v>755</v>
      </c>
      <c r="T1" s="1311" t="s">
        <v>756</v>
      </c>
      <c r="U1" s="1311" t="s">
        <v>757</v>
      </c>
      <c r="V1" s="1311" t="s">
        <v>758</v>
      </c>
      <c r="W1" s="1311" t="s">
        <v>759</v>
      </c>
      <c r="X1" s="1311" t="s">
        <v>760</v>
      </c>
      <c r="Y1" s="1311" t="s">
        <v>761</v>
      </c>
      <c r="Z1" s="1311" t="s">
        <v>762</v>
      </c>
      <c r="AA1" s="1311" t="s">
        <v>763</v>
      </c>
      <c r="AB1" s="1311" t="s">
        <v>764</v>
      </c>
      <c r="AC1" s="1311" t="s">
        <v>765</v>
      </c>
      <c r="AD1" s="1311" t="s">
        <v>766</v>
      </c>
      <c r="AE1" s="1311" t="s">
        <v>767</v>
      </c>
      <c r="AF1" s="1311" t="s">
        <v>768</v>
      </c>
      <c r="AG1" s="1311" t="s">
        <v>769</v>
      </c>
      <c r="AH1" s="1311" t="s">
        <v>770</v>
      </c>
      <c r="AI1" s="1311" t="s">
        <v>771</v>
      </c>
      <c r="AJ1" s="1311" t="s">
        <v>772</v>
      </c>
      <c r="AK1" s="1311" t="s">
        <v>773</v>
      </c>
      <c r="AL1" s="1311" t="s">
        <v>774</v>
      </c>
      <c r="AM1" s="1311" t="s">
        <v>775</v>
      </c>
      <c r="AN1" s="1311" t="s">
        <v>776</v>
      </c>
      <c r="AO1" s="1311" t="s">
        <v>777</v>
      </c>
      <c r="AP1" s="1311" t="s">
        <v>778</v>
      </c>
      <c r="AQ1" s="1311" t="s">
        <v>779</v>
      </c>
      <c r="AR1" s="1311" t="s">
        <v>780</v>
      </c>
      <c r="AS1" s="1311" t="s">
        <v>781</v>
      </c>
      <c r="AT1" s="1311" t="s">
        <v>782</v>
      </c>
      <c r="AU1" s="1311" t="s">
        <v>783</v>
      </c>
      <c r="AV1" s="1311" t="s">
        <v>784</v>
      </c>
      <c r="AW1" s="1311" t="s">
        <v>785</v>
      </c>
      <c r="AX1" s="1311" t="s">
        <v>786</v>
      </c>
      <c r="AY1" s="1311" t="s">
        <v>787</v>
      </c>
      <c r="AZ1" s="1311" t="s">
        <v>788</v>
      </c>
      <c r="BA1" s="1311" t="s">
        <v>789</v>
      </c>
      <c r="BB1" s="1311" t="s">
        <v>790</v>
      </c>
      <c r="BC1" s="1311" t="s">
        <v>791</v>
      </c>
      <c r="BD1" s="1311" t="s">
        <v>792</v>
      </c>
      <c r="BE1" s="1311" t="s">
        <v>793</v>
      </c>
      <c r="BF1" s="1311" t="s">
        <v>794</v>
      </c>
      <c r="BG1" s="1311" t="s">
        <v>795</v>
      </c>
      <c r="BH1" s="1311" t="s">
        <v>796</v>
      </c>
      <c r="BI1" s="1311" t="s">
        <v>797</v>
      </c>
      <c r="BJ1" s="1311" t="s">
        <v>798</v>
      </c>
      <c r="BK1" s="1311" t="s">
        <v>799</v>
      </c>
      <c r="BL1" s="1311" t="s">
        <v>800</v>
      </c>
      <c r="BM1" s="1311" t="s">
        <v>801</v>
      </c>
      <c r="BN1" s="1311" t="s">
        <v>802</v>
      </c>
      <c r="BO1" s="1311" t="s">
        <v>803</v>
      </c>
      <c r="BP1" s="1311" t="s">
        <v>804</v>
      </c>
      <c r="BQ1" s="1311" t="s">
        <v>805</v>
      </c>
      <c r="BR1" s="1311" t="s">
        <v>806</v>
      </c>
      <c r="BS1" s="1311" t="s">
        <v>807</v>
      </c>
      <c r="BT1" s="1311" t="s">
        <v>808</v>
      </c>
      <c r="BU1" s="1311" t="s">
        <v>809</v>
      </c>
      <c r="BV1" s="1311" t="s">
        <v>810</v>
      </c>
      <c r="BW1" s="1311" t="s">
        <v>811</v>
      </c>
      <c r="BX1" s="1311" t="s">
        <v>812</v>
      </c>
      <c r="BY1" s="1311" t="s">
        <v>813</v>
      </c>
      <c r="BZ1" s="1311" t="s">
        <v>814</v>
      </c>
      <c r="CA1" s="1311" t="s">
        <v>815</v>
      </c>
      <c r="CB1" s="1311" t="s">
        <v>816</v>
      </c>
      <c r="CC1" s="1311" t="s">
        <v>817</v>
      </c>
      <c r="CD1" s="1311" t="s">
        <v>818</v>
      </c>
      <c r="CE1" s="1311" t="s">
        <v>819</v>
      </c>
      <c r="CF1" s="1311" t="s">
        <v>820</v>
      </c>
      <c r="CG1" s="1311" t="s">
        <v>821</v>
      </c>
      <c r="CH1" s="1367" t="s">
        <v>924</v>
      </c>
      <c r="CI1" s="1311" t="s">
        <v>822</v>
      </c>
      <c r="CJ1" s="1311" t="s">
        <v>823</v>
      </c>
      <c r="CK1" s="1311" t="s">
        <v>824</v>
      </c>
      <c r="CL1" s="1311" t="s">
        <v>825</v>
      </c>
      <c r="CM1" s="1311" t="s">
        <v>826</v>
      </c>
      <c r="CN1" s="1311" t="s">
        <v>827</v>
      </c>
      <c r="CO1" s="1311" t="s">
        <v>828</v>
      </c>
      <c r="CP1" s="1311" t="s">
        <v>829</v>
      </c>
      <c r="CQ1" s="1311" t="s">
        <v>830</v>
      </c>
      <c r="CR1" s="1311" t="s">
        <v>831</v>
      </c>
      <c r="CS1" s="1311" t="s">
        <v>832</v>
      </c>
      <c r="CT1" s="1311" t="s">
        <v>833</v>
      </c>
      <c r="CU1" s="1311" t="s">
        <v>834</v>
      </c>
      <c r="CV1" s="1311" t="s">
        <v>835</v>
      </c>
      <c r="CW1" s="1311" t="s">
        <v>836</v>
      </c>
      <c r="CX1" s="1311" t="s">
        <v>837</v>
      </c>
      <c r="CY1" s="1311" t="s">
        <v>838</v>
      </c>
      <c r="CZ1" s="1311" t="s">
        <v>839</v>
      </c>
      <c r="DA1" s="1311" t="s">
        <v>840</v>
      </c>
      <c r="DB1" s="1311" t="s">
        <v>841</v>
      </c>
      <c r="DC1" s="1311" t="s">
        <v>842</v>
      </c>
      <c r="DD1" s="1311" t="s">
        <v>843</v>
      </c>
      <c r="DE1" s="1311" t="s">
        <v>844</v>
      </c>
      <c r="DF1" s="1311" t="s">
        <v>845</v>
      </c>
      <c r="DG1" s="1311" t="s">
        <v>846</v>
      </c>
      <c r="DH1" s="1311" t="s">
        <v>847</v>
      </c>
      <c r="DI1" s="1311" t="s">
        <v>848</v>
      </c>
      <c r="DJ1" s="1311" t="s">
        <v>849</v>
      </c>
      <c r="DK1" s="1311" t="s">
        <v>850</v>
      </c>
      <c r="DL1" s="1311" t="s">
        <v>851</v>
      </c>
      <c r="DM1" s="1311" t="s">
        <v>852</v>
      </c>
      <c r="DN1" s="1311" t="s">
        <v>853</v>
      </c>
      <c r="DO1" s="1311" t="s">
        <v>854</v>
      </c>
      <c r="DP1" s="1311" t="s">
        <v>855</v>
      </c>
      <c r="DQ1" s="1311" t="s">
        <v>856</v>
      </c>
      <c r="DR1" s="1311" t="s">
        <v>857</v>
      </c>
      <c r="DS1" s="1311" t="s">
        <v>858</v>
      </c>
      <c r="DT1" s="1311" t="s">
        <v>859</v>
      </c>
      <c r="DU1" s="1367" t="s">
        <v>925</v>
      </c>
      <c r="DV1" s="1311" t="s">
        <v>860</v>
      </c>
      <c r="DW1" s="1311" t="s">
        <v>861</v>
      </c>
      <c r="DX1" s="1311" t="s">
        <v>862</v>
      </c>
      <c r="DY1" s="1311" t="s">
        <v>863</v>
      </c>
      <c r="DZ1" s="1311" t="s">
        <v>864</v>
      </c>
      <c r="EA1" s="1367" t="s">
        <v>865</v>
      </c>
      <c r="EB1" s="1311" t="s">
        <v>866</v>
      </c>
      <c r="EC1" s="1311" t="s">
        <v>867</v>
      </c>
      <c r="ED1" s="1311" t="s">
        <v>868</v>
      </c>
      <c r="EE1" s="1311" t="s">
        <v>869</v>
      </c>
      <c r="EF1" s="1311" t="s">
        <v>870</v>
      </c>
      <c r="EG1" s="1311" t="s">
        <v>871</v>
      </c>
      <c r="EH1" s="1311" t="s">
        <v>872</v>
      </c>
      <c r="EI1" s="1311" t="s">
        <v>873</v>
      </c>
      <c r="EJ1" s="1311" t="s">
        <v>874</v>
      </c>
      <c r="EK1" s="1311" t="s">
        <v>875</v>
      </c>
      <c r="EL1" s="1311" t="s">
        <v>876</v>
      </c>
      <c r="EM1" s="1311" t="s">
        <v>877</v>
      </c>
      <c r="EN1" s="1311" t="s">
        <v>878</v>
      </c>
      <c r="EO1" s="1311" t="s">
        <v>879</v>
      </c>
      <c r="EP1" s="1311" t="s">
        <v>880</v>
      </c>
      <c r="EQ1" s="1311" t="s">
        <v>881</v>
      </c>
      <c r="ER1" s="1311" t="s">
        <v>882</v>
      </c>
      <c r="ES1" s="1311" t="s">
        <v>883</v>
      </c>
      <c r="ET1" s="1311" t="s">
        <v>884</v>
      </c>
      <c r="EU1" s="1311" t="s">
        <v>885</v>
      </c>
      <c r="EV1" s="1311" t="s">
        <v>886</v>
      </c>
      <c r="EW1" s="1311" t="s">
        <v>887</v>
      </c>
      <c r="EX1" s="1311" t="s">
        <v>888</v>
      </c>
      <c r="EY1" s="1311" t="s">
        <v>889</v>
      </c>
    </row>
    <row r="2" spans="1:155" x14ac:dyDescent="0.25">
      <c r="A2" s="1311"/>
      <c r="B2" s="1368">
        <f>'6C'!I21</f>
        <v>0</v>
      </c>
      <c r="C2" s="1368">
        <f>'6C'!I22</f>
        <v>0</v>
      </c>
      <c r="D2" s="1368">
        <f>'6C'!I23</f>
        <v>0</v>
      </c>
      <c r="E2" s="1368">
        <f>'6C'!I24</f>
        <v>0</v>
      </c>
      <c r="F2" s="1368">
        <f>'6C'!I25</f>
        <v>0</v>
      </c>
      <c r="G2" s="1368">
        <f>'6C'!I26</f>
        <v>0</v>
      </c>
      <c r="H2" s="1368">
        <f>'6C'!I30</f>
        <v>0</v>
      </c>
      <c r="I2" s="1368">
        <f>'6C'!I31</f>
        <v>99</v>
      </c>
      <c r="J2" s="1368">
        <f>'6C'!I32</f>
        <v>0</v>
      </c>
      <c r="K2" s="1368">
        <f>'6C'!I33</f>
        <v>0</v>
      </c>
      <c r="L2" s="1368">
        <f>'6C'!I34</f>
        <v>0</v>
      </c>
      <c r="M2" s="1368">
        <f>'6C'!I35</f>
        <v>0</v>
      </c>
      <c r="N2" s="1368">
        <f>'6C'!I36</f>
        <v>0</v>
      </c>
      <c r="O2" s="1368">
        <f>'6C'!I37</f>
        <v>0</v>
      </c>
      <c r="P2" s="1368">
        <f>'6C'!I38</f>
        <v>0</v>
      </c>
      <c r="Q2" s="1368">
        <f>'6C'!I39</f>
        <v>0</v>
      </c>
      <c r="R2" s="1368">
        <f>'6C'!I40</f>
        <v>0</v>
      </c>
      <c r="S2" s="1368">
        <f>'6C'!I41</f>
        <v>0</v>
      </c>
      <c r="T2" s="1368">
        <f>'6C'!I42</f>
        <v>0</v>
      </c>
      <c r="U2" s="1368">
        <f>'6C'!I43</f>
        <v>0</v>
      </c>
      <c r="V2" s="1368">
        <f>'6C'!I44</f>
        <v>0</v>
      </c>
      <c r="W2" s="1368">
        <f>'6C'!I45</f>
        <v>0</v>
      </c>
      <c r="X2" s="1368">
        <f>'6C'!I49</f>
        <v>0</v>
      </c>
      <c r="Y2" s="1368">
        <f>'6C'!I50</f>
        <v>0</v>
      </c>
      <c r="Z2" s="1368">
        <f>'6C'!I51</f>
        <v>0</v>
      </c>
      <c r="AA2" s="1368">
        <f>'6C'!I52</f>
        <v>0</v>
      </c>
      <c r="AB2" s="1368">
        <f>'6C'!I53</f>
        <v>0</v>
      </c>
      <c r="AC2" s="1368">
        <f>'6C'!I54</f>
        <v>0</v>
      </c>
      <c r="AD2" s="1368">
        <f>'6C'!I55</f>
        <v>0</v>
      </c>
      <c r="AE2" s="1368">
        <f>'6C'!I56</f>
        <v>0</v>
      </c>
      <c r="AF2" s="1368">
        <f>'6C'!I57</f>
        <v>0</v>
      </c>
      <c r="AG2" s="1368">
        <f>'6C'!I58</f>
        <v>0</v>
      </c>
      <c r="AH2" s="1368">
        <f>'6C'!I59</f>
        <v>0</v>
      </c>
      <c r="AI2" s="1368">
        <f>'6C'!I60</f>
        <v>0</v>
      </c>
      <c r="AJ2" s="1368">
        <f>'6C'!I61</f>
        <v>0</v>
      </c>
      <c r="AK2" s="1368">
        <f>'6C'!I65</f>
        <v>0</v>
      </c>
      <c r="AL2" s="1368">
        <f>'6C'!I66</f>
        <v>0</v>
      </c>
      <c r="AM2" s="1368">
        <f>'6C'!I70</f>
        <v>0</v>
      </c>
      <c r="AN2" s="1368">
        <f>'6C'!I71</f>
        <v>0</v>
      </c>
      <c r="AO2" s="1368">
        <f>'6C'!I72</f>
        <v>0</v>
      </c>
      <c r="AP2" s="1368">
        <f>'6C'!I73</f>
        <v>0</v>
      </c>
      <c r="AQ2" s="1368">
        <f>'6C'!I74</f>
        <v>0</v>
      </c>
      <c r="AR2" s="1368">
        <f>'6C'!I78</f>
        <v>0</v>
      </c>
      <c r="AS2" s="1368">
        <f>'6C'!I79</f>
        <v>0</v>
      </c>
      <c r="AT2" s="1368">
        <f>'6C'!I80</f>
        <v>0</v>
      </c>
      <c r="AU2" s="1368">
        <f>'6C'!I81</f>
        <v>0</v>
      </c>
      <c r="AV2" s="1368">
        <f>'6C'!I82</f>
        <v>0</v>
      </c>
      <c r="AW2" s="1368">
        <f>'6C'!I83</f>
        <v>0</v>
      </c>
      <c r="AX2" s="1368">
        <f>'6C'!I84</f>
        <v>0</v>
      </c>
      <c r="AY2" s="1368">
        <f>'6C'!I85</f>
        <v>0</v>
      </c>
      <c r="AZ2" s="1368">
        <f>'6C'!I89</f>
        <v>0</v>
      </c>
      <c r="BA2" s="1368">
        <f>'6C'!I90</f>
        <v>0</v>
      </c>
      <c r="BB2" s="1368">
        <f>'6C'!I91</f>
        <v>0</v>
      </c>
      <c r="BC2" s="1368">
        <f>'6C'!I95</f>
        <v>0</v>
      </c>
      <c r="BD2" s="1368">
        <f>'6C'!I96</f>
        <v>0</v>
      </c>
      <c r="BE2" s="1368">
        <f>'6C'!I97</f>
        <v>0</v>
      </c>
      <c r="BF2" s="1368">
        <f>'6C'!I98</f>
        <v>0</v>
      </c>
      <c r="BG2" s="1368">
        <f>'6C'!I99</f>
        <v>0</v>
      </c>
      <c r="BH2" s="1368">
        <f>'6C'!I100</f>
        <v>0</v>
      </c>
      <c r="BI2" s="1368">
        <f>'6C'!I101</f>
        <v>0</v>
      </c>
      <c r="BJ2" s="1368">
        <f>'6C'!I102</f>
        <v>0</v>
      </c>
      <c r="BK2" s="1368">
        <f>'6C'!I103</f>
        <v>0</v>
      </c>
      <c r="BL2" s="1368">
        <f>'6C'!I105</f>
        <v>0</v>
      </c>
      <c r="BM2" s="1368">
        <f>'6C'!I106</f>
        <v>0</v>
      </c>
      <c r="BN2" s="1368">
        <f>'6C'!I110</f>
        <v>0</v>
      </c>
      <c r="BO2" s="1368">
        <f>'6C'!I111</f>
        <v>0</v>
      </c>
      <c r="BP2" s="1368">
        <f>'6C'!I112</f>
        <v>0</v>
      </c>
      <c r="BQ2" s="1368">
        <f>'6C'!I113</f>
        <v>0</v>
      </c>
      <c r="BR2" s="1368">
        <f>'6C'!I114</f>
        <v>0</v>
      </c>
      <c r="BS2" s="1368">
        <f>'6C'!I115</f>
        <v>0</v>
      </c>
      <c r="BT2" s="1368">
        <f>'6C'!I116</f>
        <v>0</v>
      </c>
      <c r="BU2" s="1368">
        <f>'6C'!J22</f>
        <v>0</v>
      </c>
      <c r="BV2" s="1368">
        <f>'6C'!J23</f>
        <v>0</v>
      </c>
      <c r="BW2" s="1368">
        <f>'6C'!J24</f>
        <v>0</v>
      </c>
      <c r="BX2" s="1368">
        <f>'6C'!J25</f>
        <v>0</v>
      </c>
      <c r="BY2" s="1368">
        <f>'6C'!J26</f>
        <v>0</v>
      </c>
      <c r="BZ2" s="1368">
        <f>'6C'!J30</f>
        <v>0</v>
      </c>
      <c r="CA2" s="1368">
        <f>'6C'!J31</f>
        <v>0</v>
      </c>
      <c r="CB2" s="1368">
        <f>'6C'!J32</f>
        <v>0</v>
      </c>
      <c r="CC2" s="1368">
        <f>'6C'!J34</f>
        <v>0</v>
      </c>
      <c r="CD2" s="1368">
        <f>'6C'!J34</f>
        <v>0</v>
      </c>
      <c r="CE2" s="1368">
        <f>'6C'!J35</f>
        <v>0</v>
      </c>
      <c r="CF2" s="1368">
        <f>'6C'!J36</f>
        <v>0</v>
      </c>
      <c r="CG2" s="1368">
        <f>'6C'!J37</f>
        <v>0</v>
      </c>
      <c r="CH2" s="1368">
        <f>'6C'!J38</f>
        <v>0</v>
      </c>
      <c r="CI2" s="1368">
        <f>'6C'!J40</f>
        <v>0</v>
      </c>
      <c r="CJ2" s="1368">
        <f>'6C'!J41</f>
        <v>0</v>
      </c>
      <c r="CK2" s="1368">
        <f>'6C'!J42</f>
        <v>0</v>
      </c>
      <c r="CL2" s="1368">
        <f>'6C'!J43</f>
        <v>0</v>
      </c>
      <c r="CM2" s="1368">
        <f>'6C'!J44</f>
        <v>0</v>
      </c>
      <c r="CN2" s="1368">
        <f>'6C'!J45</f>
        <v>0</v>
      </c>
      <c r="CO2" s="1368">
        <f>'6C'!J50</f>
        <v>0</v>
      </c>
      <c r="CP2" s="1368">
        <f>'6C'!J51</f>
        <v>0</v>
      </c>
      <c r="CQ2" s="1368">
        <f>'6C'!J52</f>
        <v>0</v>
      </c>
      <c r="CR2" s="1368">
        <f>'6C'!J53</f>
        <v>0</v>
      </c>
      <c r="CS2" s="1368">
        <f>'6C'!J54</f>
        <v>0</v>
      </c>
      <c r="CT2" s="1368">
        <f>'6C'!J55</f>
        <v>0</v>
      </c>
      <c r="CU2" s="1368">
        <f>'6C'!J56</f>
        <v>0</v>
      </c>
      <c r="CV2" s="1368">
        <f>'6C'!J57</f>
        <v>0</v>
      </c>
      <c r="CW2" s="1368">
        <f>'6C'!J58</f>
        <v>0</v>
      </c>
      <c r="CX2" s="1368">
        <f>'6C'!J59</f>
        <v>0</v>
      </c>
      <c r="CY2" s="1368">
        <f>'6C'!J60</f>
        <v>0</v>
      </c>
      <c r="CZ2" s="1368">
        <f>'6C'!J61</f>
        <v>0</v>
      </c>
      <c r="DA2" s="1368">
        <f>'6C'!J70</f>
        <v>0</v>
      </c>
      <c r="DB2" s="1368">
        <f>'6C'!J71</f>
        <v>0</v>
      </c>
      <c r="DC2" s="1368">
        <f>'6C'!J72</f>
        <v>0</v>
      </c>
      <c r="DD2" s="1368">
        <f>'6C'!J73</f>
        <v>0</v>
      </c>
      <c r="DE2" s="1368">
        <f>'6C'!J95</f>
        <v>0</v>
      </c>
      <c r="DF2" s="1368">
        <f>'6C'!J96</f>
        <v>0</v>
      </c>
      <c r="DG2" s="1368">
        <f>'6C'!J97</f>
        <v>0</v>
      </c>
      <c r="DH2" s="1368">
        <f>'6C'!J98</f>
        <v>0</v>
      </c>
      <c r="DI2" s="1368">
        <f>'6C'!J99</f>
        <v>0</v>
      </c>
      <c r="DJ2" s="1368">
        <f>'6C'!J100</f>
        <v>0</v>
      </c>
      <c r="DK2" s="1368">
        <f>'6C'!J101</f>
        <v>0</v>
      </c>
      <c r="DL2" s="1368">
        <f>'6C'!J103</f>
        <v>0</v>
      </c>
      <c r="DM2" s="1368">
        <f>'6C'!K30</f>
        <v>0</v>
      </c>
      <c r="DN2" s="1368">
        <f>'6C'!K31</f>
        <v>0</v>
      </c>
      <c r="DO2" s="1368">
        <f>'6C'!K32</f>
        <v>0</v>
      </c>
      <c r="DP2" s="1368">
        <f>'6C'!K33</f>
        <v>0</v>
      </c>
      <c r="DQ2" s="1368">
        <f>'6C'!K34</f>
        <v>0</v>
      </c>
      <c r="DR2" s="1368">
        <f>'6C'!K35</f>
        <v>0</v>
      </c>
      <c r="DS2" s="1368">
        <f>'6C'!K36</f>
        <v>0</v>
      </c>
      <c r="DT2" s="1368">
        <f>'6C'!K37</f>
        <v>0</v>
      </c>
      <c r="DU2" s="1368">
        <f>'6C'!K38</f>
        <v>0</v>
      </c>
      <c r="DV2" s="1368">
        <f>'6C'!K40</f>
        <v>0</v>
      </c>
      <c r="DW2" s="1368">
        <f>'6C'!K41</f>
        <v>0</v>
      </c>
      <c r="DX2" s="1368">
        <f>'6C'!K42</f>
        <v>0</v>
      </c>
      <c r="DY2" s="1368">
        <f>'6C'!K43</f>
        <v>0</v>
      </c>
      <c r="DZ2" s="1368">
        <f>'6C'!K44</f>
        <v>0</v>
      </c>
      <c r="EA2" s="1368">
        <f>'6C'!K45</f>
        <v>0</v>
      </c>
      <c r="EB2" s="1368">
        <f>'6C'!K50</f>
        <v>0</v>
      </c>
      <c r="EC2" s="1368">
        <f>'6C'!K51</f>
        <v>0</v>
      </c>
      <c r="ED2" s="1368">
        <f>'6C'!K52</f>
        <v>0</v>
      </c>
      <c r="EE2" s="1368">
        <f>'6C'!K53</f>
        <v>0</v>
      </c>
      <c r="EF2" s="1368">
        <f>'6C'!K54</f>
        <v>0</v>
      </c>
      <c r="EG2" s="1368">
        <f>'6C'!K55</f>
        <v>0</v>
      </c>
      <c r="EH2" s="1368">
        <f>'6C'!K56</f>
        <v>0</v>
      </c>
      <c r="EI2" s="1368">
        <f>'6C'!K57</f>
        <v>0</v>
      </c>
      <c r="EJ2" s="1368">
        <f>'6C'!K58</f>
        <v>0</v>
      </c>
      <c r="EK2" s="1368">
        <f>'6C'!K59</f>
        <v>0</v>
      </c>
      <c r="EL2" s="1368">
        <f>'6C'!K60</f>
        <v>0</v>
      </c>
      <c r="EM2" s="1368">
        <f>'6C'!K61</f>
        <v>0</v>
      </c>
      <c r="EN2" s="1368">
        <f>'6C'!K70</f>
        <v>0</v>
      </c>
      <c r="EO2" s="1368">
        <f>'6C'!K71</f>
        <v>0</v>
      </c>
      <c r="EP2" s="1368">
        <f>'6C'!K72</f>
        <v>0</v>
      </c>
      <c r="EQ2" s="1368">
        <f>'6C'!K73</f>
        <v>0</v>
      </c>
      <c r="ER2" s="1368">
        <f>'6C'!K95</f>
        <v>0</v>
      </c>
      <c r="ES2" s="1368">
        <f>'6C'!K96</f>
        <v>0</v>
      </c>
      <c r="ET2" s="1368">
        <f>'6C'!K97</f>
        <v>0</v>
      </c>
      <c r="EU2" s="1368">
        <f>'6C'!K98</f>
        <v>0</v>
      </c>
      <c r="EV2" s="1368">
        <f>'6C'!K99</f>
        <v>0</v>
      </c>
      <c r="EW2" s="1368">
        <f>'6C'!K100</f>
        <v>0</v>
      </c>
      <c r="EX2" s="1368">
        <f>'6C'!K101</f>
        <v>0</v>
      </c>
      <c r="EY2" s="1368">
        <f>'6C'!K103</f>
        <v>0</v>
      </c>
    </row>
  </sheetData>
  <pageMargins left="0.7" right="0.7" top="0.75" bottom="0.75" header="0.3" footer="0.3"/>
  <pageSetup orientation="portrait" horizontalDpi="200"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B5:K56"/>
  <sheetViews>
    <sheetView showGridLines="0" zoomScaleNormal="100" workbookViewId="0">
      <selection activeCell="M25" sqref="M25"/>
    </sheetView>
  </sheetViews>
  <sheetFormatPr defaultColWidth="9.140625" defaultRowHeight="15" x14ac:dyDescent="0.25"/>
  <cols>
    <col min="1" max="2" width="1.7109375" style="362" customWidth="1"/>
    <col min="3" max="3" width="5.42578125" style="362" customWidth="1"/>
    <col min="4" max="4" width="2.85546875" style="362" customWidth="1"/>
    <col min="5" max="5" width="14.28515625" style="362" customWidth="1"/>
    <col min="6" max="6" width="60.140625" style="362" customWidth="1"/>
    <col min="7" max="7" width="11.42578125" style="362" customWidth="1"/>
    <col min="8" max="8" width="16" style="362" bestFit="1" customWidth="1"/>
    <col min="9" max="9" width="1.7109375" style="362" customWidth="1"/>
    <col min="10" max="10" width="14.5703125" style="362" bestFit="1" customWidth="1"/>
    <col min="11" max="16384" width="9.140625" style="362"/>
  </cols>
  <sheetData>
    <row r="5" spans="2:9" ht="9" customHeight="1" thickBot="1" x14ac:dyDescent="0.3"/>
    <row r="6" spans="2:9" ht="9" customHeight="1" x14ac:dyDescent="0.25">
      <c r="B6" s="459"/>
      <c r="C6" s="460"/>
      <c r="D6" s="460"/>
      <c r="E6" s="460"/>
      <c r="F6" s="461"/>
      <c r="G6" s="461"/>
      <c r="H6" s="461"/>
      <c r="I6" s="462"/>
    </row>
    <row r="7" spans="2:9" ht="18.75" x14ac:dyDescent="0.3">
      <c r="B7" s="463"/>
      <c r="C7" s="2030" t="s">
        <v>1000</v>
      </c>
      <c r="D7" s="2030"/>
      <c r="E7" s="2030"/>
      <c r="F7" s="2030"/>
      <c r="G7" s="2030"/>
      <c r="H7" s="469"/>
      <c r="I7" s="464"/>
    </row>
    <row r="8" spans="2:9" x14ac:dyDescent="0.25">
      <c r="B8" s="463"/>
      <c r="C8" s="465"/>
      <c r="D8" s="465"/>
      <c r="E8" s="465"/>
      <c r="F8" s="466"/>
      <c r="G8" s="466"/>
      <c r="H8" s="466"/>
      <c r="I8" s="464"/>
    </row>
    <row r="9" spans="2:9" ht="15.75" thickBot="1" x14ac:dyDescent="0.3">
      <c r="B9" s="463"/>
      <c r="C9" s="2035" t="str">
        <f>IF('1'!G5="","Enter Project Name on Form 1",(CONCATENATE("Project Name: ",'1'!G5)))</f>
        <v>Enter Project Name on Form 1</v>
      </c>
      <c r="D9" s="2035"/>
      <c r="E9" s="2035"/>
      <c r="F9" s="2035"/>
      <c r="G9" s="469"/>
      <c r="H9" s="436"/>
      <c r="I9" s="467"/>
    </row>
    <row r="10" spans="2:9" ht="15.75" thickBot="1" x14ac:dyDescent="0.3">
      <c r="B10" s="463"/>
      <c r="C10" s="465"/>
      <c r="D10" s="465"/>
      <c r="E10" s="465"/>
      <c r="F10" s="149"/>
      <c r="G10" s="151"/>
      <c r="H10" s="152"/>
      <c r="I10" s="468"/>
    </row>
    <row r="11" spans="2:9" ht="15.75" thickBot="1" x14ac:dyDescent="0.3">
      <c r="B11" s="463"/>
      <c r="C11" s="2036" t="s">
        <v>1003</v>
      </c>
      <c r="D11" s="2037"/>
      <c r="E11" s="149" t="s">
        <v>1002</v>
      </c>
      <c r="F11" s="149"/>
      <c r="G11" s="151"/>
      <c r="H11" s="152"/>
      <c r="I11" s="468"/>
    </row>
    <row r="12" spans="2:9" x14ac:dyDescent="0.25">
      <c r="B12" s="463"/>
      <c r="C12" s="465"/>
      <c r="D12" s="465"/>
      <c r="E12" s="465"/>
      <c r="F12" s="149"/>
      <c r="G12" s="151"/>
      <c r="H12" s="152"/>
      <c r="I12" s="468"/>
    </row>
    <row r="13" spans="2:9" x14ac:dyDescent="0.25">
      <c r="B13" s="463"/>
      <c r="C13" s="149" t="s">
        <v>240</v>
      </c>
      <c r="D13" s="469"/>
      <c r="E13" s="469"/>
      <c r="F13" s="469"/>
      <c r="G13" s="151"/>
      <c r="H13" s="152"/>
      <c r="I13" s="468"/>
    </row>
    <row r="14" spans="2:9" ht="30" customHeight="1" x14ac:dyDescent="0.25">
      <c r="B14" s="463"/>
      <c r="C14" s="465"/>
      <c r="D14" s="2038" t="s">
        <v>241</v>
      </c>
      <c r="E14" s="2038"/>
      <c r="F14" s="2039"/>
      <c r="G14" s="1781" t="s">
        <v>524</v>
      </c>
      <c r="H14" s="469"/>
      <c r="I14" s="468"/>
    </row>
    <row r="15" spans="2:9" ht="15.75" thickBot="1" x14ac:dyDescent="0.3">
      <c r="B15" s="463"/>
      <c r="C15" s="465"/>
      <c r="D15" s="465"/>
      <c r="E15" s="465"/>
      <c r="F15" s="149"/>
      <c r="G15" s="151"/>
      <c r="H15" s="151"/>
      <c r="I15" s="468"/>
    </row>
    <row r="16" spans="2:9" ht="24.75" thickBot="1" x14ac:dyDescent="0.3">
      <c r="B16" s="463"/>
      <c r="C16" s="465"/>
      <c r="D16" s="465"/>
      <c r="E16" s="465"/>
      <c r="F16" s="149"/>
      <c r="G16" s="153" t="s">
        <v>22</v>
      </c>
      <c r="H16" s="154" t="s">
        <v>235</v>
      </c>
      <c r="I16" s="468"/>
    </row>
    <row r="17" spans="2:9" ht="15.75" thickBot="1" x14ac:dyDescent="0.3">
      <c r="B17" s="463"/>
      <c r="C17" s="155" t="s">
        <v>242</v>
      </c>
      <c r="D17" s="1779"/>
      <c r="E17" s="155"/>
      <c r="F17" s="156"/>
      <c r="G17" s="470"/>
      <c r="H17" s="470"/>
      <c r="I17" s="468"/>
    </row>
    <row r="18" spans="2:9" x14ac:dyDescent="0.25">
      <c r="B18" s="463"/>
      <c r="C18" s="157" t="s">
        <v>243</v>
      </c>
      <c r="D18" s="469"/>
      <c r="E18" s="469"/>
      <c r="F18" s="469"/>
      <c r="G18" s="803">
        <f>'6C'!J119</f>
        <v>0</v>
      </c>
      <c r="H18" s="158">
        <f>'6C'!K119</f>
        <v>0</v>
      </c>
      <c r="I18" s="468"/>
    </row>
    <row r="19" spans="2:9" x14ac:dyDescent="0.25">
      <c r="B19" s="463"/>
      <c r="C19" s="150" t="s">
        <v>244</v>
      </c>
      <c r="D19" s="469"/>
      <c r="E19" s="469"/>
      <c r="F19" s="469"/>
      <c r="G19" s="799"/>
      <c r="H19" s="798"/>
      <c r="I19" s="468"/>
    </row>
    <row r="20" spans="2:9" x14ac:dyDescent="0.25">
      <c r="B20" s="463"/>
      <c r="C20" s="150" t="s">
        <v>245</v>
      </c>
      <c r="D20" s="469"/>
      <c r="E20" s="469"/>
      <c r="F20" s="469"/>
      <c r="G20" s="799"/>
      <c r="H20" s="800"/>
      <c r="I20" s="468"/>
    </row>
    <row r="21" spans="2:9" x14ac:dyDescent="0.25">
      <c r="B21" s="463"/>
      <c r="C21" s="1387" t="s">
        <v>246</v>
      </c>
      <c r="D21" s="1380"/>
      <c r="E21" s="469"/>
      <c r="F21" s="1381"/>
      <c r="G21" s="799"/>
      <c r="H21" s="800"/>
      <c r="I21" s="468"/>
    </row>
    <row r="22" spans="2:9" x14ac:dyDescent="0.25">
      <c r="B22" s="463"/>
      <c r="C22" s="159" t="s">
        <v>247</v>
      </c>
      <c r="D22" s="471"/>
      <c r="E22" s="1780"/>
      <c r="F22" s="471"/>
      <c r="G22" s="801"/>
      <c r="H22" s="802"/>
      <c r="I22" s="468"/>
    </row>
    <row r="23" spans="2:9" ht="15.75" thickBot="1" x14ac:dyDescent="0.3">
      <c r="B23" s="463"/>
      <c r="C23" s="157" t="s">
        <v>248</v>
      </c>
      <c r="D23" s="469"/>
      <c r="E23" s="469"/>
      <c r="F23" s="469"/>
      <c r="G23" s="160">
        <f>G18-(SUM(G19:G22))</f>
        <v>0</v>
      </c>
      <c r="H23" s="161">
        <f>H18-(SUM(H20:H22))</f>
        <v>0</v>
      </c>
      <c r="I23" s="468"/>
    </row>
    <row r="24" spans="2:9" ht="15.75" thickBot="1" x14ac:dyDescent="0.3">
      <c r="B24" s="463"/>
      <c r="C24" s="150"/>
      <c r="D24" s="469"/>
      <c r="E24" s="469"/>
      <c r="F24" s="469"/>
      <c r="G24" s="152"/>
      <c r="H24" s="151"/>
      <c r="I24" s="468"/>
    </row>
    <row r="25" spans="2:9" x14ac:dyDescent="0.25">
      <c r="B25" s="463"/>
      <c r="C25" s="151" t="s">
        <v>248</v>
      </c>
      <c r="D25" s="469"/>
      <c r="E25" s="469"/>
      <c r="F25" s="469"/>
      <c r="G25" s="803">
        <f>G23</f>
        <v>0</v>
      </c>
      <c r="H25" s="804">
        <f>H23</f>
        <v>0</v>
      </c>
      <c r="I25" s="468"/>
    </row>
    <row r="26" spans="2:9" x14ac:dyDescent="0.25">
      <c r="B26" s="463"/>
      <c r="C26" s="151" t="s">
        <v>249</v>
      </c>
      <c r="D26" s="469"/>
      <c r="E26" s="469"/>
      <c r="F26" s="469"/>
      <c r="G26" s="805" t="str">
        <f>IF(G23&lt;&gt;0,"100%","")</f>
        <v/>
      </c>
      <c r="H26" s="806" t="str">
        <f>IF(G14="Yes",130%,(IF(G14="No",100%,"")))</f>
        <v/>
      </c>
      <c r="I26" s="468"/>
    </row>
    <row r="27" spans="2:9" x14ac:dyDescent="0.25">
      <c r="B27" s="463"/>
      <c r="C27" s="162" t="s">
        <v>250</v>
      </c>
      <c r="D27" s="471"/>
      <c r="E27" s="1780"/>
      <c r="F27" s="471"/>
      <c r="G27" s="1233"/>
      <c r="H27" s="1232"/>
      <c r="I27" s="468"/>
    </row>
    <row r="28" spans="2:9" ht="15.75" thickBot="1" x14ac:dyDescent="0.3">
      <c r="B28" s="463"/>
      <c r="C28" s="163" t="s">
        <v>251</v>
      </c>
      <c r="D28" s="469"/>
      <c r="E28" s="469"/>
      <c r="F28" s="469"/>
      <c r="G28" s="164">
        <f>IFERROR(((G25*G26)*G27),0)</f>
        <v>0</v>
      </c>
      <c r="H28" s="165">
        <f>IFERROR(((H25*H26)*H27),0)</f>
        <v>0</v>
      </c>
      <c r="I28" s="468"/>
    </row>
    <row r="29" spans="2:9" ht="15.75" thickBot="1" x14ac:dyDescent="0.3">
      <c r="B29" s="463"/>
      <c r="C29" s="150"/>
      <c r="D29" s="469"/>
      <c r="E29" s="469"/>
      <c r="F29" s="469"/>
      <c r="G29" s="151"/>
      <c r="H29" s="151"/>
      <c r="I29" s="468"/>
    </row>
    <row r="30" spans="2:9" x14ac:dyDescent="0.25">
      <c r="B30" s="463"/>
      <c r="C30" s="150" t="s">
        <v>251</v>
      </c>
      <c r="D30" s="469"/>
      <c r="E30" s="469"/>
      <c r="F30" s="469"/>
      <c r="G30" s="803">
        <f>G28</f>
        <v>0</v>
      </c>
      <c r="H30" s="804">
        <f>H28</f>
        <v>0</v>
      </c>
      <c r="I30" s="468"/>
    </row>
    <row r="31" spans="2:9" x14ac:dyDescent="0.25">
      <c r="B31" s="463"/>
      <c r="C31" s="159" t="s">
        <v>252</v>
      </c>
      <c r="D31" s="472"/>
      <c r="E31" s="472"/>
      <c r="F31" s="471"/>
      <c r="G31" s="1385"/>
      <c r="H31" s="1540"/>
      <c r="I31" s="468"/>
    </row>
    <row r="32" spans="2:9" ht="15.75" thickBot="1" x14ac:dyDescent="0.3">
      <c r="B32" s="463"/>
      <c r="C32" s="157" t="s">
        <v>253</v>
      </c>
      <c r="D32" s="469"/>
      <c r="E32" s="469"/>
      <c r="F32" s="469"/>
      <c r="G32" s="160">
        <f>G30*G31</f>
        <v>0</v>
      </c>
      <c r="H32" s="161">
        <f>H30*H31</f>
        <v>0</v>
      </c>
      <c r="I32" s="468"/>
    </row>
    <row r="33" spans="2:11" ht="15" customHeight="1" thickBot="1" x14ac:dyDescent="0.3">
      <c r="B33" s="463"/>
      <c r="C33" s="150"/>
      <c r="D33" s="469"/>
      <c r="E33" s="469"/>
      <c r="F33" s="469"/>
      <c r="G33" s="151"/>
      <c r="H33" s="151"/>
      <c r="I33" s="468"/>
    </row>
    <row r="34" spans="2:11" ht="15.75" thickBot="1" x14ac:dyDescent="0.3">
      <c r="B34" s="463"/>
      <c r="C34" s="157" t="s">
        <v>492</v>
      </c>
      <c r="D34" s="469"/>
      <c r="E34" s="469"/>
      <c r="F34" s="469"/>
      <c r="G34" s="151"/>
      <c r="H34" s="166">
        <f>G32+H32</f>
        <v>0</v>
      </c>
      <c r="I34" s="468"/>
    </row>
    <row r="35" spans="2:11" x14ac:dyDescent="0.25">
      <c r="B35" s="463"/>
      <c r="C35" s="149"/>
      <c r="D35" s="149"/>
      <c r="E35" s="150"/>
      <c r="F35" s="469"/>
      <c r="G35" s="151"/>
      <c r="H35" s="151"/>
      <c r="I35" s="468"/>
    </row>
    <row r="36" spans="2:11" ht="15.75" thickBot="1" x14ac:dyDescent="0.3">
      <c r="B36" s="463"/>
      <c r="C36" s="1388" t="s">
        <v>254</v>
      </c>
      <c r="D36" s="1388"/>
      <c r="E36" s="1389"/>
      <c r="F36" s="1779"/>
      <c r="G36" s="1390"/>
      <c r="H36" s="168"/>
      <c r="I36" s="468"/>
    </row>
    <row r="37" spans="2:11" x14ac:dyDescent="0.25">
      <c r="B37" s="463"/>
      <c r="C37" s="150" t="s">
        <v>516</v>
      </c>
      <c r="D37" s="469"/>
      <c r="E37" s="469"/>
      <c r="F37" s="469"/>
      <c r="G37" s="151"/>
      <c r="H37" s="807">
        <f>'6A'!K124</f>
        <v>99</v>
      </c>
      <c r="I37" s="169"/>
    </row>
    <row r="38" spans="2:11" x14ac:dyDescent="0.25">
      <c r="B38" s="463"/>
      <c r="C38" s="159" t="s">
        <v>1001</v>
      </c>
      <c r="D38" s="472"/>
      <c r="E38" s="472"/>
      <c r="F38" s="472"/>
      <c r="G38" s="324"/>
      <c r="H38" s="808">
        <f>-((SUM('7A'!E27:F35))-(SUMIF('7A'!D27:D36,"Tax*",'7A'!E27:E36)))</f>
        <v>-55</v>
      </c>
      <c r="I38" s="468"/>
    </row>
    <row r="39" spans="2:11" ht="15.75" thickBot="1" x14ac:dyDescent="0.3">
      <c r="B39" s="463"/>
      <c r="C39" s="157" t="s">
        <v>255</v>
      </c>
      <c r="D39" s="469"/>
      <c r="E39" s="469"/>
      <c r="F39" s="469"/>
      <c r="G39" s="163"/>
      <c r="H39" s="170">
        <f>H37+H38</f>
        <v>44</v>
      </c>
      <c r="I39" s="468"/>
    </row>
    <row r="40" spans="2:11" ht="15.75" thickBot="1" x14ac:dyDescent="0.3">
      <c r="B40" s="463"/>
      <c r="C40" s="150"/>
      <c r="D40" s="469"/>
      <c r="E40" s="469"/>
      <c r="F40" s="469"/>
      <c r="G40" s="151"/>
      <c r="H40" s="152"/>
      <c r="I40" s="468"/>
    </row>
    <row r="41" spans="2:11" x14ac:dyDescent="0.25">
      <c r="B41" s="463"/>
      <c r="C41" s="150" t="s">
        <v>255</v>
      </c>
      <c r="D41" s="469"/>
      <c r="E41" s="469"/>
      <c r="F41" s="469"/>
      <c r="G41" s="151"/>
      <c r="H41" s="807">
        <f>H39</f>
        <v>44</v>
      </c>
      <c r="I41" s="468"/>
    </row>
    <row r="42" spans="2:11" ht="15.75" thickBot="1" x14ac:dyDescent="0.3">
      <c r="B42" s="463"/>
      <c r="C42" s="150" t="s">
        <v>695</v>
      </c>
      <c r="D42" s="469"/>
      <c r="E42" s="469"/>
      <c r="F42" s="469"/>
      <c r="G42" s="151"/>
      <c r="H42" s="1806"/>
      <c r="I42" s="468"/>
      <c r="K42" s="359"/>
    </row>
    <row r="43" spans="2:11" ht="15.75" thickBot="1" x14ac:dyDescent="0.3">
      <c r="B43" s="463"/>
      <c r="C43" s="171" t="s">
        <v>256</v>
      </c>
      <c r="D43" s="472"/>
      <c r="E43" s="472"/>
      <c r="F43" s="472"/>
      <c r="G43" s="162"/>
      <c r="H43" s="631">
        <v>10</v>
      </c>
      <c r="I43" s="468"/>
    </row>
    <row r="44" spans="2:11" ht="15.75" thickBot="1" x14ac:dyDescent="0.3">
      <c r="B44" s="463"/>
      <c r="C44" s="172" t="s">
        <v>257</v>
      </c>
      <c r="D44" s="469"/>
      <c r="E44" s="469"/>
      <c r="F44" s="469"/>
      <c r="G44" s="151"/>
      <c r="H44" s="173">
        <f>IFERROR(((H41/H42)/10),0)</f>
        <v>0</v>
      </c>
      <c r="I44" s="468"/>
    </row>
    <row r="45" spans="2:11" x14ac:dyDescent="0.25">
      <c r="B45" s="463"/>
      <c r="C45" s="149"/>
      <c r="D45" s="149"/>
      <c r="E45" s="150"/>
      <c r="F45" s="469"/>
      <c r="G45" s="151"/>
      <c r="H45" s="152"/>
      <c r="I45" s="468"/>
    </row>
    <row r="46" spans="2:11" x14ac:dyDescent="0.25">
      <c r="B46" s="463"/>
      <c r="C46" s="149" t="s">
        <v>258</v>
      </c>
      <c r="D46" s="149"/>
      <c r="E46" s="150"/>
      <c r="F46" s="469"/>
      <c r="G46" s="151"/>
      <c r="H46" s="1856" t="s">
        <v>524</v>
      </c>
      <c r="I46" s="468"/>
    </row>
    <row r="47" spans="2:11" x14ac:dyDescent="0.25">
      <c r="B47" s="463"/>
      <c r="C47" s="149"/>
      <c r="D47" s="149"/>
      <c r="E47" s="150"/>
      <c r="F47" s="469"/>
      <c r="G47" s="151"/>
      <c r="H47" s="152"/>
      <c r="I47" s="468"/>
    </row>
    <row r="48" spans="2:11" ht="15.75" thickBot="1" x14ac:dyDescent="0.3">
      <c r="B48" s="463"/>
      <c r="C48" s="1388" t="s">
        <v>259</v>
      </c>
      <c r="D48" s="1388"/>
      <c r="E48" s="1389"/>
      <c r="F48" s="1779"/>
      <c r="G48" s="167"/>
      <c r="H48" s="151"/>
      <c r="I48" s="174"/>
    </row>
    <row r="49" spans="2:10" x14ac:dyDescent="0.25">
      <c r="B49" s="463"/>
      <c r="C49" s="150" t="s">
        <v>724</v>
      </c>
      <c r="D49" s="469"/>
      <c r="E49" s="469"/>
      <c r="F49" s="469"/>
      <c r="G49" s="151"/>
      <c r="H49" s="1057">
        <f>'2A'!M39</f>
        <v>0</v>
      </c>
      <c r="I49" s="174"/>
    </row>
    <row r="50" spans="2:10" x14ac:dyDescent="0.25">
      <c r="B50" s="463"/>
      <c r="C50" s="159" t="s">
        <v>1048</v>
      </c>
      <c r="D50" s="472"/>
      <c r="E50" s="472"/>
      <c r="F50" s="472"/>
      <c r="G50" s="324"/>
      <c r="H50" s="1823"/>
      <c r="I50" s="174"/>
    </row>
    <row r="51" spans="2:10" ht="15.75" thickBot="1" x14ac:dyDescent="0.3">
      <c r="B51" s="463"/>
      <c r="C51" s="157" t="s">
        <v>260</v>
      </c>
      <c r="D51" s="469"/>
      <c r="E51" s="469"/>
      <c r="F51" s="469"/>
      <c r="G51" s="151"/>
      <c r="H51" s="173">
        <f>H49*H50</f>
        <v>0</v>
      </c>
      <c r="I51" s="174"/>
    </row>
    <row r="52" spans="2:10" ht="15.75" thickBot="1" x14ac:dyDescent="0.3">
      <c r="B52" s="463"/>
      <c r="C52" s="465"/>
      <c r="D52" s="465"/>
      <c r="E52" s="465"/>
      <c r="F52" s="149"/>
      <c r="G52" s="151"/>
      <c r="H52" s="151"/>
      <c r="I52" s="169"/>
    </row>
    <row r="53" spans="2:10" s="991" customFormat="1" ht="20.25" thickTop="1" thickBot="1" x14ac:dyDescent="0.35">
      <c r="B53" s="988"/>
      <c r="C53" s="989"/>
      <c r="D53" s="989"/>
      <c r="E53" s="989"/>
      <c r="F53" s="2031" t="s">
        <v>261</v>
      </c>
      <c r="G53" s="2032"/>
      <c r="H53" s="992">
        <f>MIN(H34,H44,H51)</f>
        <v>0</v>
      </c>
      <c r="I53" s="990"/>
    </row>
    <row r="54" spans="2:10" ht="7.5" customHeight="1" thickBot="1" x14ac:dyDescent="0.3">
      <c r="B54" s="1058"/>
      <c r="C54" s="1386"/>
      <c r="D54" s="469"/>
      <c r="E54" s="469"/>
      <c r="F54" s="469"/>
      <c r="G54" s="469"/>
      <c r="H54" s="469"/>
      <c r="I54" s="1059"/>
    </row>
    <row r="55" spans="2:10" ht="15.75" thickBot="1" x14ac:dyDescent="0.3">
      <c r="B55" s="1058"/>
      <c r="C55" s="1386"/>
      <c r="D55" s="469"/>
      <c r="E55" s="469"/>
      <c r="F55" s="2033" t="str">
        <f ca="1">IF((SUMIF('7A'!D27:D36,"Tax Credits*",'7A'!E27:E35))&lt;H55,"Expected LIHTC Equity - ENTER ON FORM 7A","Expected LIHTC Equity")</f>
        <v>Expected LIHTC Equity</v>
      </c>
      <c r="G55" s="2034"/>
      <c r="H55" s="993">
        <f>ROUND((H53*H42*10),0)</f>
        <v>0</v>
      </c>
      <c r="I55" s="1059"/>
      <c r="J55" s="1541"/>
    </row>
    <row r="56" spans="2:10" ht="15.75" thickBot="1" x14ac:dyDescent="0.3">
      <c r="B56" s="473"/>
      <c r="C56" s="474"/>
      <c r="D56" s="474"/>
      <c r="E56" s="474"/>
      <c r="F56" s="1359"/>
      <c r="G56" s="1359"/>
      <c r="H56" s="1359"/>
      <c r="I56" s="475"/>
    </row>
  </sheetData>
  <sheetProtection algorithmName="SHA-512" hashValue="D8myLYLbk/7IFzSoTqr5Mmp+ZTRV3VkLbIT3d/zr1liTR4n8SwjObNbS/UE8tY/Q8JdNXPrPgkblRiZ8No/9dA==" saltValue="qurI7Guy4iwzEMrYpWv2Zw==" spinCount="100000" sheet="1" formatCells="0" formatColumns="0" formatRows="0"/>
  <mergeCells count="6">
    <mergeCell ref="C7:G7"/>
    <mergeCell ref="F53:G53"/>
    <mergeCell ref="F55:G55"/>
    <mergeCell ref="C9:F9"/>
    <mergeCell ref="C11:D11"/>
    <mergeCell ref="D14:F14"/>
  </mergeCells>
  <conditionalFormatting sqref="F55:G55">
    <cfRule type="containsText" dxfId="66" priority="1" operator="containsText" text="ENTER">
      <formula>NOT(ISERROR(SEARCH("ENTER",F55)))</formula>
    </cfRule>
  </conditionalFormatting>
  <dataValidations count="4">
    <dataValidation type="list" allowBlank="1" showInputMessage="1" showErrorMessage="1" promptTitle="Basis Boost" prompt="Select &quot;Yes&quot; or &quot;No&quot; for form to calculate correctly" sqref="G14">
      <formula1>"Select…,Yes,No"</formula1>
    </dataValidation>
    <dataValidation type="list" allowBlank="1" showInputMessage="1" showErrorMessage="1" sqref="H46">
      <formula1>"Select…,Yes,No"</formula1>
    </dataValidation>
    <dataValidation type="list" allowBlank="1" showInputMessage="1" showErrorMessage="1" sqref="J23">
      <formula1>"4%,9%,n/a"</formula1>
    </dataValidation>
    <dataValidation type="list" allowBlank="1" showInputMessage="1" showErrorMessage="1" sqref="C11">
      <formula1>"select…,n/a,4%,9%"</formula1>
    </dataValidation>
  </dataValidations>
  <pageMargins left="0.7" right="0.4" top="0.7" bottom="0.7" header="0.3" footer="0.3"/>
  <pageSetup scale="82" orientation="portrait" r:id="rId1"/>
  <headerFooter>
    <oddFooter>&amp;LForm 6D
LIHTC Calculation&amp;CCFA Forms</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0000"/>
  </sheetPr>
  <dimension ref="A1:AA2"/>
  <sheetViews>
    <sheetView workbookViewId="0">
      <selection activeCell="C5" sqref="C5"/>
    </sheetView>
  </sheetViews>
  <sheetFormatPr defaultRowHeight="15" x14ac:dyDescent="0.25"/>
  <sheetData>
    <row r="1" spans="1:27" x14ac:dyDescent="0.25">
      <c r="A1" s="1367" t="s">
        <v>890</v>
      </c>
      <c r="B1" s="1367" t="s">
        <v>891</v>
      </c>
      <c r="C1" s="1367" t="s">
        <v>892</v>
      </c>
      <c r="D1" s="1367" t="s">
        <v>893</v>
      </c>
      <c r="E1" s="1369" t="s">
        <v>894</v>
      </c>
      <c r="F1" s="1369" t="s">
        <v>895</v>
      </c>
      <c r="G1" s="1311" t="s">
        <v>896</v>
      </c>
      <c r="H1" s="1311" t="s">
        <v>897</v>
      </c>
      <c r="I1" s="1311" t="s">
        <v>898</v>
      </c>
      <c r="J1" s="1311" t="s">
        <v>899</v>
      </c>
      <c r="K1" s="1370" t="s">
        <v>900</v>
      </c>
      <c r="L1" s="1371" t="s">
        <v>901</v>
      </c>
      <c r="M1" s="1311" t="s">
        <v>902</v>
      </c>
      <c r="N1" s="1311" t="s">
        <v>903</v>
      </c>
      <c r="O1" s="1311" t="s">
        <v>904</v>
      </c>
      <c r="P1" s="1370" t="s">
        <v>905</v>
      </c>
      <c r="Q1" s="1371" t="s">
        <v>906</v>
      </c>
      <c r="R1" s="1311" t="s">
        <v>907</v>
      </c>
      <c r="S1" s="1311" t="s">
        <v>908</v>
      </c>
      <c r="T1" s="1311" t="s">
        <v>909</v>
      </c>
      <c r="U1" s="1311" t="s">
        <v>910</v>
      </c>
      <c r="V1" s="1311" t="s">
        <v>911</v>
      </c>
      <c r="W1" s="1311" t="s">
        <v>912</v>
      </c>
      <c r="X1" s="1311" t="s">
        <v>913</v>
      </c>
      <c r="Y1" s="1311" t="s">
        <v>914</v>
      </c>
      <c r="Z1" s="1311" t="s">
        <v>915</v>
      </c>
      <c r="AA1" s="1311" t="s">
        <v>916</v>
      </c>
    </row>
    <row r="2" spans="1:27" x14ac:dyDescent="0.25">
      <c r="A2" s="1311"/>
      <c r="B2" s="1311" t="s">
        <v>917</v>
      </c>
      <c r="C2" s="1311" t="s">
        <v>917</v>
      </c>
      <c r="D2" s="1311"/>
      <c r="E2" s="1368" t="str">
        <f>'6D'!G14</f>
        <v>Select…</v>
      </c>
      <c r="F2" s="1311">
        <f>'6D'!H42</f>
        <v>0</v>
      </c>
      <c r="G2" s="1368">
        <f>'6D'!G19</f>
        <v>0</v>
      </c>
      <c r="H2" s="1368">
        <f>'6D'!G20</f>
        <v>0</v>
      </c>
      <c r="I2" s="1368">
        <f>'6D'!G21</f>
        <v>0</v>
      </c>
      <c r="J2" s="1368">
        <f>'6D'!G22</f>
        <v>0</v>
      </c>
      <c r="K2" s="1370">
        <f>('6D'!G27)*100</f>
        <v>0</v>
      </c>
      <c r="L2" s="1370">
        <f>('6D'!G31)*100</f>
        <v>0</v>
      </c>
      <c r="M2" s="1368">
        <f>'6D'!H20</f>
        <v>0</v>
      </c>
      <c r="N2" s="1368">
        <f>'6D'!H21</f>
        <v>0</v>
      </c>
      <c r="O2" s="1368">
        <f>'6D'!H22</f>
        <v>0</v>
      </c>
      <c r="P2" s="1370">
        <f>('6D'!H27)*100</f>
        <v>0</v>
      </c>
      <c r="Q2" s="1370">
        <f>('6D'!H31)*100</f>
        <v>0</v>
      </c>
      <c r="R2" s="1368">
        <f>'6D'!H39</f>
        <v>44</v>
      </c>
      <c r="S2" s="1368">
        <f>'6D'!H41</f>
        <v>44</v>
      </c>
      <c r="T2" s="1311">
        <f>'6D'!H49</f>
        <v>0</v>
      </c>
      <c r="U2" s="1368">
        <f>'6D'!H50</f>
        <v>0</v>
      </c>
      <c r="V2" s="1311"/>
      <c r="W2" s="1311"/>
      <c r="X2" s="1311"/>
      <c r="Y2" s="1311"/>
      <c r="Z2" s="1311"/>
      <c r="AA2" s="1311"/>
    </row>
  </sheetData>
  <pageMargins left="0.7" right="0.7" top="0.75" bottom="0.75" header="0.3" footer="0.3"/>
  <pageSetup orientation="portrait" horizontalDpi="200" verticalDpi="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6:O66"/>
  <sheetViews>
    <sheetView showGridLines="0" zoomScaleNormal="100" workbookViewId="0">
      <selection activeCell="K40" sqref="I31:K40"/>
    </sheetView>
  </sheetViews>
  <sheetFormatPr defaultColWidth="9.140625" defaultRowHeight="15" x14ac:dyDescent="0.25"/>
  <cols>
    <col min="1" max="2" width="1.7109375" style="358" customWidth="1"/>
    <col min="3" max="3" width="2.85546875" style="358" customWidth="1"/>
    <col min="4" max="4" width="14.28515625" style="358" customWidth="1"/>
    <col min="5" max="5" width="9.140625" style="358"/>
    <col min="6" max="6" width="4.28515625" style="358" customWidth="1"/>
    <col min="7" max="7" width="11.42578125" style="358" customWidth="1"/>
    <col min="8" max="8" width="12.28515625" style="358" bestFit="1" customWidth="1"/>
    <col min="9" max="9" width="31.42578125" style="370" customWidth="1"/>
    <col min="10" max="10" width="1.7109375" style="370" customWidth="1"/>
    <col min="11" max="16384" width="9.140625" style="358"/>
  </cols>
  <sheetData>
    <row r="6" spans="2:10" ht="15.75" thickBot="1" x14ac:dyDescent="0.3"/>
    <row r="7" spans="2:10" s="370" customFormat="1" x14ac:dyDescent="0.25">
      <c r="B7" s="478"/>
      <c r="C7" s="565"/>
      <c r="D7" s="565"/>
      <c r="E7" s="565"/>
      <c r="F7" s="565"/>
      <c r="G7" s="565"/>
      <c r="H7" s="565"/>
      <c r="I7" s="565"/>
      <c r="J7" s="479"/>
    </row>
    <row r="8" spans="2:10" s="370" customFormat="1" ht="18.75" x14ac:dyDescent="0.3">
      <c r="B8" s="480"/>
      <c r="C8" s="1879" t="s">
        <v>1057</v>
      </c>
      <c r="D8" s="1879"/>
      <c r="E8" s="1879"/>
      <c r="F8" s="1879"/>
      <c r="G8" s="1879"/>
      <c r="H8" s="1879"/>
      <c r="I8" s="1879"/>
      <c r="J8" s="481"/>
    </row>
    <row r="9" spans="2:10" s="370" customFormat="1" x14ac:dyDescent="0.25">
      <c r="B9" s="480"/>
      <c r="C9" s="378"/>
      <c r="D9" s="378"/>
      <c r="E9" s="378"/>
      <c r="F9" s="378"/>
      <c r="G9" s="378"/>
      <c r="H9" s="378"/>
      <c r="I9" s="378"/>
      <c r="J9" s="481"/>
    </row>
    <row r="10" spans="2:10" s="370" customFormat="1" ht="15.75" thickBot="1" x14ac:dyDescent="0.3">
      <c r="B10" s="480"/>
      <c r="C10" s="1987" t="str">
        <f>IF('1'!G5="","Enter Project Name on Form 1",(CONCATENATE("Project Name: ",'1'!G5)))</f>
        <v>Enter Project Name on Form 1</v>
      </c>
      <c r="D10" s="1987"/>
      <c r="E10" s="1987"/>
      <c r="F10" s="1987"/>
      <c r="G10" s="1987"/>
      <c r="H10" s="1987"/>
      <c r="I10" s="1987"/>
      <c r="J10" s="481"/>
    </row>
    <row r="11" spans="2:10" s="370" customFormat="1" ht="15" customHeight="1" thickBot="1" x14ac:dyDescent="0.3">
      <c r="B11" s="480"/>
      <c r="C11" s="378"/>
      <c r="D11" s="378"/>
      <c r="E11" s="378"/>
      <c r="F11" s="378"/>
      <c r="G11" s="378"/>
      <c r="H11" s="378"/>
      <c r="I11" s="378"/>
      <c r="J11" s="481"/>
    </row>
    <row r="12" spans="2:10" s="370" customFormat="1" ht="15.75" thickBot="1" x14ac:dyDescent="0.3">
      <c r="B12" s="480"/>
      <c r="C12" s="482" t="s">
        <v>262</v>
      </c>
      <c r="D12" s="613"/>
      <c r="E12" s="613"/>
      <c r="F12" s="1859" t="s">
        <v>263</v>
      </c>
      <c r="G12" s="1860" t="s">
        <v>264</v>
      </c>
      <c r="H12" s="1860" t="s">
        <v>83</v>
      </c>
      <c r="I12" s="1861" t="s">
        <v>265</v>
      </c>
      <c r="J12" s="568"/>
    </row>
    <row r="13" spans="2:10" s="370" customFormat="1" ht="15.75" thickBot="1" x14ac:dyDescent="0.3">
      <c r="B13" s="480"/>
      <c r="C13" s="483" t="s">
        <v>266</v>
      </c>
      <c r="D13" s="483"/>
      <c r="E13" s="483"/>
      <c r="F13" s="130"/>
      <c r="G13" s="130"/>
      <c r="H13" s="378"/>
      <c r="I13" s="378"/>
      <c r="J13" s="481"/>
    </row>
    <row r="14" spans="2:10" s="370" customFormat="1" ht="15.75" thickBot="1" x14ac:dyDescent="0.3">
      <c r="B14" s="480"/>
      <c r="C14" s="65"/>
      <c r="D14" s="65" t="s">
        <v>267</v>
      </c>
      <c r="E14" s="65"/>
      <c r="F14" s="612"/>
      <c r="G14" s="1312"/>
      <c r="H14" s="1685">
        <f>F14*G14</f>
        <v>0</v>
      </c>
      <c r="I14" s="609"/>
      <c r="J14" s="481"/>
    </row>
    <row r="15" spans="2:10" s="370" customFormat="1" ht="15.75" thickBot="1" x14ac:dyDescent="0.3">
      <c r="B15" s="480"/>
      <c r="C15" s="65"/>
      <c r="D15" s="65"/>
      <c r="E15" s="65"/>
      <c r="F15" s="484"/>
      <c r="G15" s="485"/>
      <c r="H15" s="1686">
        <f>H14</f>
        <v>0</v>
      </c>
      <c r="I15" s="610"/>
      <c r="J15" s="481"/>
    </row>
    <row r="16" spans="2:10" s="370" customFormat="1" ht="3.75" customHeight="1" x14ac:dyDescent="0.25">
      <c r="B16" s="480"/>
      <c r="C16" s="65"/>
      <c r="D16" s="65"/>
      <c r="E16" s="65"/>
      <c r="F16" s="130"/>
      <c r="G16" s="130"/>
      <c r="H16" s="19"/>
      <c r="I16" s="378"/>
      <c r="J16" s="481"/>
    </row>
    <row r="17" spans="2:10" s="370" customFormat="1" ht="15.75" thickBot="1" x14ac:dyDescent="0.3">
      <c r="B17" s="480"/>
      <c r="C17" s="483" t="s">
        <v>268</v>
      </c>
      <c r="D17" s="483"/>
      <c r="E17" s="483"/>
      <c r="F17" s="130"/>
      <c r="G17" s="130"/>
      <c r="H17" s="19"/>
      <c r="I17" s="378"/>
      <c r="J17" s="481"/>
    </row>
    <row r="18" spans="2:10" s="370" customFormat="1" x14ac:dyDescent="0.25">
      <c r="B18" s="480"/>
      <c r="C18" s="65"/>
      <c r="D18" s="65" t="s">
        <v>269</v>
      </c>
      <c r="E18" s="65"/>
      <c r="F18" s="809"/>
      <c r="G18" s="1313"/>
      <c r="H18" s="1687">
        <f t="shared" ref="H18:H25" si="0">F18*G18</f>
        <v>0</v>
      </c>
      <c r="I18" s="810"/>
      <c r="J18" s="481"/>
    </row>
    <row r="19" spans="2:10" s="370" customFormat="1" x14ac:dyDescent="0.25">
      <c r="B19" s="480"/>
      <c r="C19" s="65"/>
      <c r="D19" s="65" t="s">
        <v>270</v>
      </c>
      <c r="E19" s="65"/>
      <c r="F19" s="811"/>
      <c r="G19" s="1314"/>
      <c r="H19" s="1688">
        <f t="shared" si="0"/>
        <v>0</v>
      </c>
      <c r="I19" s="812"/>
      <c r="J19" s="481"/>
    </row>
    <row r="20" spans="2:10" s="370" customFormat="1" x14ac:dyDescent="0.25">
      <c r="B20" s="480"/>
      <c r="C20" s="65"/>
      <c r="D20" s="65" t="s">
        <v>271</v>
      </c>
      <c r="E20" s="65"/>
      <c r="F20" s="811"/>
      <c r="G20" s="1314"/>
      <c r="H20" s="1688">
        <f t="shared" si="0"/>
        <v>0</v>
      </c>
      <c r="I20" s="812"/>
      <c r="J20" s="481"/>
    </row>
    <row r="21" spans="2:10" s="370" customFormat="1" x14ac:dyDescent="0.25">
      <c r="B21" s="480"/>
      <c r="C21" s="65"/>
      <c r="D21" s="65" t="s">
        <v>101</v>
      </c>
      <c r="E21" s="65"/>
      <c r="F21" s="811"/>
      <c r="G21" s="1314"/>
      <c r="H21" s="1688">
        <f t="shared" si="0"/>
        <v>0</v>
      </c>
      <c r="I21" s="812"/>
      <c r="J21" s="481"/>
    </row>
    <row r="22" spans="2:10" s="370" customFormat="1" x14ac:dyDescent="0.25">
      <c r="B22" s="480"/>
      <c r="C22" s="65"/>
      <c r="D22" s="65" t="s">
        <v>272</v>
      </c>
      <c r="E22" s="65"/>
      <c r="F22" s="811"/>
      <c r="G22" s="1314"/>
      <c r="H22" s="1688">
        <f t="shared" si="0"/>
        <v>0</v>
      </c>
      <c r="I22" s="812"/>
      <c r="J22" s="481"/>
    </row>
    <row r="23" spans="2:10" s="370" customFormat="1" x14ac:dyDescent="0.25">
      <c r="B23" s="480"/>
      <c r="C23" s="65"/>
      <c r="D23" s="65" t="s">
        <v>273</v>
      </c>
      <c r="E23" s="65"/>
      <c r="F23" s="811"/>
      <c r="G23" s="1314"/>
      <c r="H23" s="1688">
        <f t="shared" si="0"/>
        <v>0</v>
      </c>
      <c r="I23" s="812"/>
      <c r="J23" s="481"/>
    </row>
    <row r="24" spans="2:10" s="370" customFormat="1" x14ac:dyDescent="0.25">
      <c r="B24" s="480"/>
      <c r="C24" s="65"/>
      <c r="D24" s="65" t="s">
        <v>229</v>
      </c>
      <c r="E24" s="65"/>
      <c r="F24" s="811"/>
      <c r="G24" s="1314"/>
      <c r="H24" s="1688">
        <f t="shared" si="0"/>
        <v>0</v>
      </c>
      <c r="I24" s="812"/>
      <c r="J24" s="481"/>
    </row>
    <row r="25" spans="2:10" s="370" customFormat="1" ht="15.75" thickBot="1" x14ac:dyDescent="0.3">
      <c r="B25" s="480"/>
      <c r="C25" s="65"/>
      <c r="D25" s="65" t="s">
        <v>274</v>
      </c>
      <c r="E25" s="65"/>
      <c r="F25" s="813"/>
      <c r="G25" s="1315"/>
      <c r="H25" s="1689">
        <f t="shared" si="0"/>
        <v>0</v>
      </c>
      <c r="I25" s="814"/>
      <c r="J25" s="481"/>
    </row>
    <row r="26" spans="2:10" s="370" customFormat="1" ht="15.75" thickBot="1" x14ac:dyDescent="0.3">
      <c r="B26" s="480"/>
      <c r="C26" s="65"/>
      <c r="D26" s="65"/>
      <c r="E26" s="65"/>
      <c r="F26" s="484"/>
      <c r="G26" s="486" t="s">
        <v>156</v>
      </c>
      <c r="H26" s="1690">
        <f>SUM(H18:H25)</f>
        <v>0</v>
      </c>
      <c r="I26" s="611"/>
      <c r="J26" s="481"/>
    </row>
    <row r="27" spans="2:10" s="370" customFormat="1" ht="3.75" customHeight="1" x14ac:dyDescent="0.25">
      <c r="B27" s="480"/>
      <c r="C27" s="65"/>
      <c r="D27" s="65"/>
      <c r="E27" s="65"/>
      <c r="F27" s="130"/>
      <c r="G27" s="130"/>
      <c r="H27" s="19"/>
      <c r="I27" s="378"/>
      <c r="J27" s="481"/>
    </row>
    <row r="28" spans="2:10" s="370" customFormat="1" ht="15.75" thickBot="1" x14ac:dyDescent="0.3">
      <c r="B28" s="480"/>
      <c r="C28" s="483" t="s">
        <v>275</v>
      </c>
      <c r="D28" s="483"/>
      <c r="E28" s="483"/>
      <c r="F28" s="130"/>
      <c r="G28" s="130"/>
      <c r="H28" s="19"/>
      <c r="I28" s="378"/>
      <c r="J28" s="481"/>
    </row>
    <row r="29" spans="2:10" s="370" customFormat="1" x14ac:dyDescent="0.25">
      <c r="B29" s="480"/>
      <c r="C29" s="65"/>
      <c r="D29" s="65" t="s">
        <v>276</v>
      </c>
      <c r="E29" s="65"/>
      <c r="F29" s="809"/>
      <c r="G29" s="1313"/>
      <c r="H29" s="1687">
        <f t="shared" ref="H29:H36" si="1">F29*G29</f>
        <v>0</v>
      </c>
      <c r="I29" s="810"/>
      <c r="J29" s="481"/>
    </row>
    <row r="30" spans="2:10" s="370" customFormat="1" x14ac:dyDescent="0.25">
      <c r="B30" s="480"/>
      <c r="C30" s="65"/>
      <c r="D30" s="65" t="s">
        <v>277</v>
      </c>
      <c r="E30" s="65"/>
      <c r="F30" s="811"/>
      <c r="G30" s="1314"/>
      <c r="H30" s="1688">
        <f t="shared" si="1"/>
        <v>0</v>
      </c>
      <c r="I30" s="812"/>
      <c r="J30" s="481"/>
    </row>
    <row r="31" spans="2:10" s="370" customFormat="1" x14ac:dyDescent="0.25">
      <c r="B31" s="480"/>
      <c r="C31" s="65"/>
      <c r="D31" s="65" t="s">
        <v>278</v>
      </c>
      <c r="E31" s="65"/>
      <c r="F31" s="811"/>
      <c r="G31" s="1314"/>
      <c r="H31" s="1688">
        <f t="shared" si="1"/>
        <v>0</v>
      </c>
      <c r="I31" s="812"/>
      <c r="J31" s="481"/>
    </row>
    <row r="32" spans="2:10" s="370" customFormat="1" x14ac:dyDescent="0.25">
      <c r="B32" s="480"/>
      <c r="C32" s="65"/>
      <c r="D32" s="65" t="s">
        <v>279</v>
      </c>
      <c r="E32" s="65"/>
      <c r="F32" s="811"/>
      <c r="G32" s="1314"/>
      <c r="H32" s="1688">
        <f t="shared" si="1"/>
        <v>0</v>
      </c>
      <c r="I32" s="812"/>
      <c r="J32" s="481"/>
    </row>
    <row r="33" spans="1:10" s="370" customFormat="1" x14ac:dyDescent="0.25">
      <c r="B33" s="480"/>
      <c r="C33" s="65"/>
      <c r="D33" s="65" t="s">
        <v>280</v>
      </c>
      <c r="E33" s="65"/>
      <c r="F33" s="811"/>
      <c r="G33" s="1314"/>
      <c r="H33" s="1688">
        <f t="shared" si="1"/>
        <v>0</v>
      </c>
      <c r="I33" s="812"/>
      <c r="J33" s="481"/>
    </row>
    <row r="34" spans="1:10" s="370" customFormat="1" x14ac:dyDescent="0.25">
      <c r="B34" s="480"/>
      <c r="C34" s="65"/>
      <c r="D34" s="65" t="s">
        <v>281</v>
      </c>
      <c r="E34" s="65"/>
      <c r="F34" s="811"/>
      <c r="G34" s="1314"/>
      <c r="H34" s="1688">
        <f t="shared" si="1"/>
        <v>0</v>
      </c>
      <c r="I34" s="812"/>
      <c r="J34" s="481"/>
    </row>
    <row r="35" spans="1:10" s="370" customFormat="1" x14ac:dyDescent="0.25">
      <c r="B35" s="480"/>
      <c r="C35" s="65"/>
      <c r="D35" s="65" t="s">
        <v>282</v>
      </c>
      <c r="E35" s="65"/>
      <c r="F35" s="811"/>
      <c r="G35" s="1314"/>
      <c r="H35" s="1688">
        <f t="shared" si="1"/>
        <v>0</v>
      </c>
      <c r="I35" s="812"/>
      <c r="J35" s="481"/>
    </row>
    <row r="36" spans="1:10" s="370" customFormat="1" ht="15.75" thickBot="1" x14ac:dyDescent="0.3">
      <c r="B36" s="480"/>
      <c r="C36" s="65"/>
      <c r="D36" s="65" t="s">
        <v>283</v>
      </c>
      <c r="E36" s="65"/>
      <c r="F36" s="815"/>
      <c r="G36" s="1316"/>
      <c r="H36" s="1689">
        <f t="shared" si="1"/>
        <v>0</v>
      </c>
      <c r="I36" s="814"/>
      <c r="J36" s="481"/>
    </row>
    <row r="37" spans="1:10" s="370" customFormat="1" ht="15.75" thickBot="1" x14ac:dyDescent="0.3">
      <c r="B37" s="480"/>
      <c r="C37" s="65"/>
      <c r="D37" s="65"/>
      <c r="E37" s="65"/>
      <c r="F37" s="484"/>
      <c r="G37" s="486" t="s">
        <v>156</v>
      </c>
      <c r="H37" s="1686">
        <f>SUM(H29:H36)</f>
        <v>0</v>
      </c>
      <c r="I37" s="610"/>
      <c r="J37" s="481"/>
    </row>
    <row r="38" spans="1:10" s="370" customFormat="1" ht="3.75" customHeight="1" x14ac:dyDescent="0.25">
      <c r="B38" s="480"/>
      <c r="C38" s="65"/>
      <c r="D38" s="65"/>
      <c r="E38" s="65"/>
      <c r="F38" s="130"/>
      <c r="G38" s="130"/>
      <c r="H38" s="19"/>
      <c r="I38" s="378"/>
      <c r="J38" s="481"/>
    </row>
    <row r="39" spans="1:10" s="370" customFormat="1" ht="15.75" thickBot="1" x14ac:dyDescent="0.3">
      <c r="B39" s="480"/>
      <c r="C39" s="483" t="s">
        <v>284</v>
      </c>
      <c r="D39" s="483"/>
      <c r="E39" s="483"/>
      <c r="F39" s="130"/>
      <c r="G39" s="130"/>
      <c r="H39" s="19"/>
      <c r="I39" s="378"/>
      <c r="J39" s="481"/>
    </row>
    <row r="40" spans="1:10" s="370" customFormat="1" x14ac:dyDescent="0.25">
      <c r="B40" s="480"/>
      <c r="C40" s="65"/>
      <c r="D40" s="65" t="s">
        <v>285</v>
      </c>
      <c r="E40" s="65"/>
      <c r="F40" s="809"/>
      <c r="G40" s="1313"/>
      <c r="H40" s="1687">
        <f>F40*G40</f>
        <v>0</v>
      </c>
      <c r="I40" s="810"/>
      <c r="J40" s="481"/>
    </row>
    <row r="41" spans="1:10" s="370" customFormat="1" x14ac:dyDescent="0.25">
      <c r="B41" s="480"/>
      <c r="C41" s="65"/>
      <c r="D41" s="65" t="s">
        <v>286</v>
      </c>
      <c r="E41" s="65"/>
      <c r="F41" s="816"/>
      <c r="G41" s="1317"/>
      <c r="H41" s="1691">
        <f>F41*G41</f>
        <v>0</v>
      </c>
      <c r="I41" s="812"/>
      <c r="J41" s="481"/>
    </row>
    <row r="42" spans="1:10" x14ac:dyDescent="0.25">
      <c r="A42" s="370"/>
      <c r="B42" s="480"/>
      <c r="C42" s="65"/>
      <c r="D42" s="65" t="s">
        <v>287</v>
      </c>
      <c r="E42" s="65"/>
      <c r="F42" s="126"/>
      <c r="G42" s="125"/>
      <c r="H42" s="125"/>
      <c r="I42" s="818"/>
      <c r="J42" s="481"/>
    </row>
    <row r="43" spans="1:10" s="370" customFormat="1" x14ac:dyDescent="0.25">
      <c r="B43" s="480"/>
      <c r="C43" s="65"/>
      <c r="D43" s="2040" t="s">
        <v>522</v>
      </c>
      <c r="E43" s="2040"/>
      <c r="F43" s="817"/>
      <c r="G43" s="1318"/>
      <c r="H43" s="1692">
        <f>F43*G43</f>
        <v>0</v>
      </c>
      <c r="I43" s="812"/>
      <c r="J43" s="481"/>
    </row>
    <row r="44" spans="1:10" s="370" customFormat="1" ht="15.75" thickBot="1" x14ac:dyDescent="0.3">
      <c r="B44" s="480"/>
      <c r="C44" s="65"/>
      <c r="D44" s="2040" t="s">
        <v>523</v>
      </c>
      <c r="E44" s="2040"/>
      <c r="F44" s="815"/>
      <c r="G44" s="1316"/>
      <c r="H44" s="1689">
        <f>F44*G44</f>
        <v>0</v>
      </c>
      <c r="I44" s="814"/>
      <c r="J44" s="481"/>
    </row>
    <row r="45" spans="1:10" s="370" customFormat="1" ht="15.75" thickBot="1" x14ac:dyDescent="0.3">
      <c r="B45" s="480"/>
      <c r="C45" s="65"/>
      <c r="D45" s="65"/>
      <c r="E45" s="65"/>
      <c r="F45" s="484"/>
      <c r="G45" s="486" t="s">
        <v>156</v>
      </c>
      <c r="H45" s="1686">
        <f>SUM(H40:H41)+SUM(H43:H44)</f>
        <v>0</v>
      </c>
      <c r="I45" s="610"/>
      <c r="J45" s="481"/>
    </row>
    <row r="46" spans="1:10" s="370" customFormat="1" ht="3.75" customHeight="1" x14ac:dyDescent="0.25">
      <c r="B46" s="480"/>
      <c r="C46" s="65"/>
      <c r="D46" s="65"/>
      <c r="E46" s="65"/>
      <c r="F46" s="130"/>
      <c r="G46" s="130"/>
      <c r="H46" s="19"/>
      <c r="I46" s="378"/>
      <c r="J46" s="481"/>
    </row>
    <row r="47" spans="1:10" s="370" customFormat="1" ht="15.75" thickBot="1" x14ac:dyDescent="0.3">
      <c r="B47" s="480"/>
      <c r="C47" s="483" t="s">
        <v>288</v>
      </c>
      <c r="D47" s="483"/>
      <c r="E47" s="483"/>
      <c r="F47" s="130"/>
      <c r="G47" s="130"/>
      <c r="H47" s="19"/>
      <c r="I47" s="378"/>
      <c r="J47" s="481"/>
    </row>
    <row r="48" spans="1:10" s="370" customFormat="1" x14ac:dyDescent="0.25">
      <c r="B48" s="480"/>
      <c r="C48" s="65"/>
      <c r="D48" s="65" t="s">
        <v>289</v>
      </c>
      <c r="E48" s="65"/>
      <c r="F48" s="809"/>
      <c r="G48" s="1313"/>
      <c r="H48" s="1687">
        <f>F48*G48</f>
        <v>0</v>
      </c>
      <c r="I48" s="810"/>
      <c r="J48" s="481"/>
    </row>
    <row r="49" spans="2:15" s="370" customFormat="1" x14ac:dyDescent="0.25">
      <c r="B49" s="480"/>
      <c r="C49" s="65"/>
      <c r="D49" s="65" t="s">
        <v>290</v>
      </c>
      <c r="E49" s="65"/>
      <c r="F49" s="811"/>
      <c r="G49" s="1314"/>
      <c r="H49" s="1688">
        <f>F49*G49</f>
        <v>0</v>
      </c>
      <c r="I49" s="812"/>
      <c r="J49" s="481"/>
    </row>
    <row r="50" spans="2:15" s="370" customFormat="1" x14ac:dyDescent="0.25">
      <c r="B50" s="480"/>
      <c r="C50" s="65"/>
      <c r="D50" s="65" t="s">
        <v>270</v>
      </c>
      <c r="E50" s="65"/>
      <c r="F50" s="811"/>
      <c r="G50" s="1314"/>
      <c r="H50" s="1688">
        <f>F50*G50</f>
        <v>0</v>
      </c>
      <c r="I50" s="812"/>
      <c r="J50" s="481"/>
    </row>
    <row r="51" spans="2:15" s="370" customFormat="1" ht="15.75" thickBot="1" x14ac:dyDescent="0.3">
      <c r="B51" s="480"/>
      <c r="C51" s="65"/>
      <c r="D51" s="65" t="s">
        <v>291</v>
      </c>
      <c r="E51" s="65"/>
      <c r="F51" s="813"/>
      <c r="G51" s="1315"/>
      <c r="H51" s="1689">
        <f>F51*G51</f>
        <v>0</v>
      </c>
      <c r="I51" s="814"/>
      <c r="J51" s="481"/>
    </row>
    <row r="52" spans="2:15" s="370" customFormat="1" ht="15.75" thickBot="1" x14ac:dyDescent="0.3">
      <c r="B52" s="480"/>
      <c r="C52" s="65"/>
      <c r="D52" s="65"/>
      <c r="E52" s="65"/>
      <c r="F52" s="484"/>
      <c r="G52" s="486" t="s">
        <v>156</v>
      </c>
      <c r="H52" s="1686">
        <f>SUM(H48:H51)</f>
        <v>0</v>
      </c>
      <c r="I52" s="610"/>
      <c r="J52" s="481"/>
    </row>
    <row r="53" spans="2:15" s="370" customFormat="1" ht="3.75" customHeight="1" x14ac:dyDescent="0.25">
      <c r="B53" s="480"/>
      <c r="C53" s="65"/>
      <c r="D53" s="65"/>
      <c r="E53" s="65"/>
      <c r="F53" s="130"/>
      <c r="G53" s="130"/>
      <c r="H53" s="19"/>
      <c r="I53" s="378"/>
      <c r="J53" s="481"/>
    </row>
    <row r="54" spans="2:15" s="370" customFormat="1" ht="15.75" thickBot="1" x14ac:dyDescent="0.3">
      <c r="B54" s="480"/>
      <c r="C54" s="483" t="s">
        <v>229</v>
      </c>
      <c r="D54" s="483"/>
      <c r="E54" s="483"/>
      <c r="F54" s="487"/>
      <c r="G54" s="487"/>
      <c r="H54" s="1693"/>
      <c r="I54" s="310"/>
      <c r="J54" s="481"/>
    </row>
    <row r="55" spans="2:15" s="370" customFormat="1" ht="15.75" thickBot="1" x14ac:dyDescent="0.3">
      <c r="B55" s="480"/>
      <c r="C55" s="65"/>
      <c r="D55" s="65"/>
      <c r="E55" s="65"/>
      <c r="F55" s="476"/>
      <c r="G55" s="477"/>
      <c r="H55" s="1694">
        <f>F55*G55</f>
        <v>0</v>
      </c>
      <c r="I55" s="609"/>
      <c r="J55" s="481"/>
    </row>
    <row r="56" spans="2:15" s="370" customFormat="1" ht="15.75" thickBot="1" x14ac:dyDescent="0.3">
      <c r="B56" s="480"/>
      <c r="C56" s="65"/>
      <c r="D56" s="65"/>
      <c r="E56" s="65"/>
      <c r="F56" s="484"/>
      <c r="G56" s="486" t="s">
        <v>156</v>
      </c>
      <c r="H56" s="1686">
        <f>SUM(H55)</f>
        <v>0</v>
      </c>
      <c r="I56" s="610"/>
      <c r="J56" s="481"/>
    </row>
    <row r="57" spans="2:15" s="370" customFormat="1" ht="7.5" customHeight="1" thickBot="1" x14ac:dyDescent="0.3">
      <c r="B57" s="480"/>
      <c r="C57" s="65"/>
      <c r="D57" s="65"/>
      <c r="E57" s="65"/>
      <c r="F57" s="130"/>
      <c r="G57" s="130"/>
      <c r="H57" s="1695"/>
      <c r="I57" s="130"/>
      <c r="J57" s="481"/>
    </row>
    <row r="58" spans="2:15" ht="15.75" customHeight="1" thickBot="1" x14ac:dyDescent="0.3">
      <c r="B58" s="488"/>
      <c r="C58" s="614" t="s">
        <v>53</v>
      </c>
      <c r="D58" s="489"/>
      <c r="E58" s="490"/>
      <c r="F58" s="491"/>
      <c r="G58" s="492"/>
      <c r="H58" s="1696">
        <f>ROUND((H15+H26+H37+H45+H52+H56),0)</f>
        <v>0</v>
      </c>
      <c r="I58" s="2043" t="str">
        <f>IF(H58&lt;&gt;(ROUND(('6A'!J103+'6A'!J104),0)),"WARNING: Does not match Form 6A","")</f>
        <v/>
      </c>
      <c r="J58" s="2044"/>
      <c r="K58" s="370"/>
    </row>
    <row r="59" spans="2:15" s="370" customFormat="1" ht="9" customHeight="1" thickBot="1" x14ac:dyDescent="0.3">
      <c r="B59" s="493"/>
      <c r="C59" s="494"/>
      <c r="D59" s="494"/>
      <c r="E59" s="494"/>
      <c r="F59" s="494"/>
      <c r="G59" s="494"/>
      <c r="H59" s="495" t="s">
        <v>34</v>
      </c>
      <c r="I59" s="494"/>
      <c r="J59" s="428"/>
    </row>
    <row r="60" spans="2:15" x14ac:dyDescent="0.25">
      <c r="I60" s="2041" t="str">
        <f>IF(I58="WARNING: Does not match Form 6A","Ensure that the total of the Permits, Fees &amp; Hookups and Impact/Mitigation Fees cells on Form 6A matches the total here.","")</f>
        <v/>
      </c>
      <c r="K60" s="370"/>
    </row>
    <row r="61" spans="2:15" x14ac:dyDescent="0.25">
      <c r="I61" s="2042"/>
    </row>
    <row r="62" spans="2:15" x14ac:dyDescent="0.25">
      <c r="I62" s="2042"/>
      <c r="L62" s="926"/>
      <c r="M62" s="926"/>
      <c r="N62" s="926"/>
      <c r="O62" s="926"/>
    </row>
    <row r="63" spans="2:15" ht="15" customHeight="1" x14ac:dyDescent="0.25">
      <c r="I63" s="2042"/>
      <c r="J63" s="926"/>
      <c r="K63" s="926"/>
      <c r="L63" s="926"/>
    </row>
    <row r="64" spans="2:15" x14ac:dyDescent="0.25">
      <c r="H64" s="926"/>
      <c r="I64" s="926"/>
      <c r="J64" s="926"/>
      <c r="K64" s="926"/>
      <c r="L64" s="926"/>
    </row>
    <row r="65" spans="8:12" x14ac:dyDescent="0.25">
      <c r="H65" s="926"/>
      <c r="I65" s="926"/>
      <c r="J65" s="926"/>
      <c r="K65" s="926"/>
      <c r="L65" s="926"/>
    </row>
    <row r="66" spans="8:12" x14ac:dyDescent="0.25">
      <c r="H66" s="926"/>
      <c r="I66" s="926"/>
      <c r="J66" s="926"/>
      <c r="K66" s="926"/>
      <c r="L66" s="926"/>
    </row>
  </sheetData>
  <sheetProtection algorithmName="SHA-512" hashValue="o2yVedbHXHa9qstLkBBSgeSIyzQgmZzccJBK0eikA1EnQBdWUW2SqhxRIfoZwQFyY1lhixBJGz3ViUQD1upEwg==" saltValue="z6KOsNh+FOMHGF725EC2VA==" spinCount="100000" sheet="1" formatCells="0" formatColumns="0" formatRows="0"/>
  <mergeCells count="6">
    <mergeCell ref="D43:E43"/>
    <mergeCell ref="D44:E44"/>
    <mergeCell ref="C8:I8"/>
    <mergeCell ref="C10:I10"/>
    <mergeCell ref="I60:I63"/>
    <mergeCell ref="I58:J58"/>
  </mergeCells>
  <conditionalFormatting sqref="I58:J58">
    <cfRule type="containsText" dxfId="65" priority="2" operator="containsText" text="warning">
      <formula>NOT(ISERROR(SEARCH("warning",I58)))</formula>
    </cfRule>
  </conditionalFormatting>
  <conditionalFormatting sqref="I60:I63">
    <cfRule type="containsText" dxfId="64" priority="1" operator="containsText" text="ensure">
      <formula>NOT(ISERROR(SEARCH("ensure",I60)))</formula>
    </cfRule>
  </conditionalFormatting>
  <pageMargins left="0.7" right="0.7" top="0.75" bottom="0.75" header="0.3" footer="0.3"/>
  <pageSetup scale="94" orientation="portrait" r:id="rId1"/>
  <headerFooter>
    <oddFooter>&amp;LForm 6E
Fee Schedule&amp;CCFA Forms</oddFooter>
  </headerFooter>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pageSetUpPr fitToPage="1"/>
  </sheetPr>
  <dimension ref="B8:S52"/>
  <sheetViews>
    <sheetView showGridLines="0" topLeftCell="A13" zoomScaleNormal="100" workbookViewId="0">
      <selection activeCell="E31" sqref="E31"/>
    </sheetView>
  </sheetViews>
  <sheetFormatPr defaultColWidth="9.140625" defaultRowHeight="15" x14ac:dyDescent="0.25"/>
  <cols>
    <col min="1" max="2" width="1.7109375" style="359" customWidth="1"/>
    <col min="3" max="3" width="24.5703125" style="359" bestFit="1" customWidth="1"/>
    <col min="4" max="4" width="22.28515625" style="359" bestFit="1" customWidth="1"/>
    <col min="5" max="5" width="15.42578125" style="359" bestFit="1" customWidth="1"/>
    <col min="6" max="6" width="17" style="359" bestFit="1" customWidth="1"/>
    <col min="7" max="7" width="9.140625" style="359"/>
    <col min="8" max="8" width="9.42578125" style="359" bestFit="1" customWidth="1"/>
    <col min="9" max="9" width="10.42578125" style="359" bestFit="1" customWidth="1"/>
    <col min="10" max="10" width="6.85546875" style="359" bestFit="1" customWidth="1"/>
    <col min="11" max="11" width="11.28515625" style="359" bestFit="1" customWidth="1"/>
    <col min="12" max="12" width="9" style="359" bestFit="1" customWidth="1"/>
    <col min="13" max="13" width="11.28515625" style="359" bestFit="1" customWidth="1"/>
    <col min="14" max="14" width="9.7109375" style="359" bestFit="1" customWidth="1"/>
    <col min="15" max="15" width="10.140625" style="359" bestFit="1" customWidth="1"/>
    <col min="16" max="16" width="10" style="359" bestFit="1" customWidth="1"/>
    <col min="17" max="17" width="1.7109375" style="359" customWidth="1"/>
    <col min="18" max="16384" width="9.140625" style="359"/>
  </cols>
  <sheetData>
    <row r="8" spans="2:17" ht="9" customHeight="1" thickBot="1" x14ac:dyDescent="0.3"/>
    <row r="9" spans="2:17" ht="9" customHeight="1" x14ac:dyDescent="0.25">
      <c r="B9" s="497"/>
      <c r="C9" s="498"/>
      <c r="D9" s="498"/>
      <c r="E9" s="499"/>
      <c r="F9" s="499"/>
      <c r="G9" s="499"/>
      <c r="H9" s="498"/>
      <c r="I9" s="498"/>
      <c r="J9" s="498"/>
      <c r="K9" s="498"/>
      <c r="L9" s="498"/>
      <c r="M9" s="498"/>
      <c r="N9" s="498"/>
      <c r="O9" s="498"/>
      <c r="P9" s="498"/>
      <c r="Q9" s="500"/>
    </row>
    <row r="10" spans="2:17" ht="18.75" x14ac:dyDescent="0.3">
      <c r="B10" s="501"/>
      <c r="C10" s="1938" t="s">
        <v>519</v>
      </c>
      <c r="D10" s="1938"/>
      <c r="E10" s="1938"/>
      <c r="F10" s="1938"/>
      <c r="G10" s="1938"/>
      <c r="H10" s="1938"/>
      <c r="I10" s="1938"/>
      <c r="J10" s="1938"/>
      <c r="K10" s="1938"/>
      <c r="L10" s="1938"/>
      <c r="M10" s="1938"/>
      <c r="N10" s="1938"/>
      <c r="O10" s="1938"/>
      <c r="P10" s="1938"/>
      <c r="Q10" s="502"/>
    </row>
    <row r="11" spans="2:17" x14ac:dyDescent="0.25">
      <c r="B11" s="501"/>
      <c r="C11" s="1826"/>
      <c r="D11" s="1826"/>
      <c r="E11" s="328"/>
      <c r="F11" s="328"/>
      <c r="G11" s="328"/>
      <c r="H11" s="1826"/>
      <c r="I11" s="1826"/>
      <c r="J11" s="1826"/>
      <c r="K11" s="1826"/>
      <c r="L11" s="1826"/>
      <c r="M11" s="1826"/>
      <c r="N11" s="1826"/>
      <c r="O11" s="1826"/>
      <c r="P11" s="1826"/>
      <c r="Q11" s="502"/>
    </row>
    <row r="12" spans="2:17" ht="15.75" thickBot="1" x14ac:dyDescent="0.3">
      <c r="B12" s="501"/>
      <c r="C12" s="1943" t="str">
        <f>IF('1'!G5="","Enter Project Name on Form 1",(CONCATENATE("Project Name: ",'1'!G5)))</f>
        <v>Enter Project Name on Form 1</v>
      </c>
      <c r="D12" s="1972"/>
      <c r="E12" s="1943"/>
      <c r="F12" s="1943"/>
      <c r="G12" s="1943"/>
      <c r="H12" s="1943"/>
      <c r="I12" s="1943"/>
      <c r="J12" s="1943"/>
      <c r="K12" s="1939"/>
      <c r="L12" s="1943"/>
      <c r="M12" s="1943"/>
      <c r="N12" s="1826"/>
      <c r="O12" s="1826"/>
      <c r="P12" s="1826"/>
      <c r="Q12" s="502"/>
    </row>
    <row r="13" spans="2:17" ht="22.5" customHeight="1" x14ac:dyDescent="0.25">
      <c r="B13" s="501"/>
      <c r="C13" s="1826"/>
      <c r="D13" s="1826"/>
      <c r="E13" s="328"/>
      <c r="F13" s="328"/>
      <c r="G13" s="328"/>
      <c r="H13" s="1826"/>
      <c r="I13" s="1826"/>
      <c r="J13" s="1826"/>
      <c r="K13" s="1826"/>
      <c r="L13" s="1826"/>
      <c r="M13" s="1826"/>
      <c r="N13" s="1826"/>
      <c r="O13" s="1826"/>
      <c r="P13" s="1826"/>
      <c r="Q13" s="502"/>
    </row>
    <row r="14" spans="2:17" ht="15.75" thickBot="1" x14ac:dyDescent="0.3">
      <c r="B14" s="501"/>
      <c r="C14" s="2050" t="s">
        <v>292</v>
      </c>
      <c r="D14" s="2051"/>
      <c r="E14" s="2050"/>
      <c r="F14" s="2050"/>
      <c r="G14" s="2050"/>
      <c r="H14" s="2050"/>
      <c r="I14" s="2050"/>
      <c r="J14" s="2050"/>
      <c r="K14" s="2052"/>
      <c r="L14" s="2050"/>
      <c r="M14" s="2050"/>
      <c r="N14" s="1826"/>
      <c r="O14" s="437"/>
      <c r="P14" s="437"/>
      <c r="Q14" s="503"/>
    </row>
    <row r="15" spans="2:17" ht="27" thickBot="1" x14ac:dyDescent="0.3">
      <c r="B15" s="504"/>
      <c r="C15" s="911" t="s">
        <v>620</v>
      </c>
      <c r="D15" s="650" t="s">
        <v>621</v>
      </c>
      <c r="E15" s="505" t="s">
        <v>294</v>
      </c>
      <c r="F15" s="1828" t="s">
        <v>295</v>
      </c>
      <c r="G15" s="506" t="s">
        <v>296</v>
      </c>
      <c r="H15" s="506" t="s">
        <v>494</v>
      </c>
      <c r="I15" s="507" t="s">
        <v>297</v>
      </c>
      <c r="J15" s="2053" t="s">
        <v>298</v>
      </c>
      <c r="K15" s="2054"/>
      <c r="L15" s="2054"/>
      <c r="M15" s="2055"/>
      <c r="N15" s="1826"/>
      <c r="O15" s="508"/>
      <c r="P15" s="508"/>
      <c r="Q15" s="509"/>
    </row>
    <row r="16" spans="2:17" x14ac:dyDescent="0.25">
      <c r="B16" s="501"/>
      <c r="C16" s="651"/>
      <c r="D16" s="1357"/>
      <c r="E16" s="1697"/>
      <c r="F16" s="1698"/>
      <c r="G16" s="994"/>
      <c r="H16" s="652"/>
      <c r="I16" s="653"/>
      <c r="J16" s="2056"/>
      <c r="K16" s="2057"/>
      <c r="L16" s="2057"/>
      <c r="M16" s="2058"/>
      <c r="N16" s="1826"/>
      <c r="O16" s="1826"/>
      <c r="P16" s="1826"/>
      <c r="Q16" s="502"/>
    </row>
    <row r="17" spans="2:19" x14ac:dyDescent="0.25">
      <c r="B17" s="501"/>
      <c r="C17" s="1336"/>
      <c r="D17" s="910"/>
      <c r="E17" s="1699"/>
      <c r="F17" s="1700"/>
      <c r="G17" s="1337"/>
      <c r="H17" s="1338"/>
      <c r="I17" s="1339"/>
      <c r="J17" s="1340"/>
      <c r="K17" s="1341"/>
      <c r="L17" s="1341"/>
      <c r="M17" s="1342"/>
      <c r="N17" s="1826"/>
      <c r="O17" s="1826"/>
      <c r="P17" s="1826"/>
      <c r="Q17" s="502"/>
    </row>
    <row r="18" spans="2:19" x14ac:dyDescent="0.25">
      <c r="B18" s="501"/>
      <c r="C18" s="654"/>
      <c r="D18" s="910"/>
      <c r="E18" s="1701"/>
      <c r="F18" s="1702"/>
      <c r="G18" s="995"/>
      <c r="H18" s="655"/>
      <c r="I18" s="656"/>
      <c r="J18" s="2047"/>
      <c r="K18" s="2048"/>
      <c r="L18" s="2048"/>
      <c r="M18" s="2049"/>
      <c r="N18" s="1826"/>
      <c r="O18" s="1826"/>
      <c r="P18" s="1826"/>
      <c r="Q18" s="502"/>
    </row>
    <row r="19" spans="2:19" x14ac:dyDescent="0.25">
      <c r="B19" s="501"/>
      <c r="C19" s="654"/>
      <c r="D19" s="910"/>
      <c r="E19" s="1701"/>
      <c r="F19" s="1702"/>
      <c r="G19" s="995"/>
      <c r="H19" s="655"/>
      <c r="I19" s="656"/>
      <c r="J19" s="2047"/>
      <c r="K19" s="2048"/>
      <c r="L19" s="2048"/>
      <c r="M19" s="2049"/>
      <c r="N19" s="1826"/>
      <c r="O19" s="1826"/>
      <c r="P19" s="1826"/>
      <c r="Q19" s="502"/>
    </row>
    <row r="20" spans="2:19" ht="7.5" customHeight="1" thickBot="1" x14ac:dyDescent="0.3">
      <c r="B20" s="501"/>
      <c r="C20" s="1060"/>
      <c r="D20" s="1061"/>
      <c r="E20" s="1703"/>
      <c r="F20" s="1704"/>
      <c r="G20" s="1062"/>
      <c r="H20" s="1063"/>
      <c r="I20" s="1064"/>
      <c r="J20" s="2059"/>
      <c r="K20" s="2060"/>
      <c r="L20" s="2061"/>
      <c r="M20" s="2062"/>
      <c r="N20" s="1826"/>
      <c r="O20" s="1826"/>
      <c r="P20" s="1826"/>
      <c r="Q20" s="502"/>
    </row>
    <row r="21" spans="2:19" ht="15.75" thickBot="1" x14ac:dyDescent="0.3">
      <c r="B21" s="501"/>
      <c r="C21" s="341"/>
      <c r="D21" s="634" t="s">
        <v>299</v>
      </c>
      <c r="E21" s="1705">
        <f>SUM(E16:E20)</f>
        <v>0</v>
      </c>
      <c r="F21" s="1706">
        <f>SUM(F16:F20)</f>
        <v>0</v>
      </c>
      <c r="G21" s="175"/>
      <c r="H21" s="1826"/>
      <c r="I21" s="1826"/>
      <c r="J21" s="1826"/>
      <c r="K21" s="1826"/>
      <c r="L21" s="1826"/>
      <c r="M21" s="1826"/>
      <c r="N21" s="1826"/>
      <c r="O21" s="1826"/>
      <c r="P21" s="1826"/>
      <c r="Q21" s="502"/>
    </row>
    <row r="22" spans="2:19" ht="3.75" customHeight="1" thickBot="1" x14ac:dyDescent="0.3">
      <c r="B22" s="501"/>
      <c r="C22" s="176"/>
      <c r="D22" s="176"/>
      <c r="E22" s="1707"/>
      <c r="F22" s="1707"/>
      <c r="G22" s="175"/>
      <c r="H22" s="1826"/>
      <c r="I22" s="1826"/>
      <c r="J22" s="1826"/>
      <c r="K22" s="1826"/>
      <c r="L22" s="1826"/>
      <c r="M22" s="1826"/>
      <c r="N22" s="1826"/>
      <c r="O22" s="1826"/>
      <c r="P22" s="1826"/>
      <c r="Q22" s="502"/>
    </row>
    <row r="23" spans="2:19" ht="15.75" thickBot="1" x14ac:dyDescent="0.3">
      <c r="B23" s="501"/>
      <c r="C23" s="511" t="s">
        <v>300</v>
      </c>
      <c r="D23" s="511"/>
      <c r="E23" s="1708"/>
      <c r="F23" s="1709">
        <f>E21+F21</f>
        <v>0</v>
      </c>
      <c r="G23" s="328"/>
      <c r="H23" s="1826"/>
      <c r="I23" s="1826"/>
      <c r="J23" s="1826"/>
      <c r="K23" s="1826"/>
      <c r="L23" s="1826"/>
      <c r="M23" s="1826"/>
      <c r="N23" s="1826"/>
      <c r="O23" s="1826"/>
      <c r="P23" s="1826"/>
      <c r="Q23" s="502"/>
    </row>
    <row r="24" spans="2:19" ht="7.5" customHeight="1" x14ac:dyDescent="0.25">
      <c r="B24" s="501"/>
      <c r="C24" s="1826"/>
      <c r="D24" s="1826"/>
      <c r="E24" s="328"/>
      <c r="F24" s="328"/>
      <c r="G24" s="328"/>
      <c r="H24" s="1826"/>
      <c r="I24" s="1826"/>
      <c r="J24" s="1826"/>
      <c r="K24" s="1826"/>
      <c r="L24" s="1826"/>
      <c r="M24" s="1826"/>
      <c r="N24" s="1826"/>
      <c r="O24" s="1826"/>
      <c r="P24" s="1826"/>
      <c r="Q24" s="502"/>
    </row>
    <row r="25" spans="2:19" ht="15.75" thickBot="1" x14ac:dyDescent="0.3">
      <c r="B25" s="501"/>
      <c r="C25" s="2063" t="s">
        <v>301</v>
      </c>
      <c r="D25" s="2064"/>
      <c r="E25" s="2063"/>
      <c r="F25" s="2063"/>
      <c r="G25" s="2063"/>
      <c r="H25" s="2063"/>
      <c r="I25" s="2063"/>
      <c r="J25" s="2063"/>
      <c r="K25" s="2065"/>
      <c r="L25" s="2063"/>
      <c r="M25" s="2063"/>
      <c r="N25" s="2063"/>
      <c r="O25" s="2063"/>
      <c r="P25" s="2063"/>
      <c r="Q25" s="503"/>
    </row>
    <row r="26" spans="2:19" ht="27" thickBot="1" x14ac:dyDescent="0.3">
      <c r="B26" s="504"/>
      <c r="C26" s="911" t="s">
        <v>617</v>
      </c>
      <c r="D26" s="650" t="s">
        <v>619</v>
      </c>
      <c r="E26" s="650" t="s">
        <v>294</v>
      </c>
      <c r="F26" s="650" t="s">
        <v>295</v>
      </c>
      <c r="G26" s="650" t="s">
        <v>302</v>
      </c>
      <c r="H26" s="1477" t="s">
        <v>303</v>
      </c>
      <c r="I26" s="1477" t="s">
        <v>304</v>
      </c>
      <c r="J26" s="650" t="s">
        <v>534</v>
      </c>
      <c r="K26" s="650" t="s">
        <v>684</v>
      </c>
      <c r="L26" s="650" t="s">
        <v>683</v>
      </c>
      <c r="M26" s="1478" t="s">
        <v>296</v>
      </c>
      <c r="N26" s="1478" t="s">
        <v>685</v>
      </c>
      <c r="O26" s="1477" t="s">
        <v>297</v>
      </c>
      <c r="P26" s="1479" t="s">
        <v>493</v>
      </c>
      <c r="Q26" s="509"/>
    </row>
    <row r="27" spans="2:19" x14ac:dyDescent="0.25">
      <c r="B27" s="501"/>
      <c r="C27" s="1866"/>
      <c r="D27" s="1480" t="s">
        <v>524</v>
      </c>
      <c r="E27" s="1710"/>
      <c r="F27" s="1700"/>
      <c r="G27" s="1481" t="s">
        <v>535</v>
      </c>
      <c r="H27" s="1482"/>
      <c r="I27" s="1483"/>
      <c r="J27" s="1484" t="s">
        <v>524</v>
      </c>
      <c r="K27" s="1485"/>
      <c r="L27" s="1486" t="s">
        <v>524</v>
      </c>
      <c r="M27" s="1487"/>
      <c r="N27" s="1340"/>
      <c r="O27" s="1340"/>
      <c r="P27" s="1488"/>
      <c r="Q27" s="502"/>
      <c r="R27" s="496"/>
      <c r="S27" s="1327"/>
    </row>
    <row r="28" spans="2:19" x14ac:dyDescent="0.25">
      <c r="B28" s="501"/>
      <c r="C28" s="1866"/>
      <c r="D28" s="670"/>
      <c r="E28" s="1710"/>
      <c r="F28" s="1700"/>
      <c r="G28" s="1481"/>
      <c r="H28" s="1482"/>
      <c r="I28" s="1483"/>
      <c r="J28" s="1484"/>
      <c r="K28" s="1485"/>
      <c r="L28" s="1486"/>
      <c r="M28" s="1487"/>
      <c r="N28" s="1340"/>
      <c r="O28" s="1340"/>
      <c r="P28" s="1488"/>
      <c r="Q28" s="502"/>
      <c r="R28" s="496"/>
      <c r="S28" s="1327"/>
    </row>
    <row r="29" spans="2:19" x14ac:dyDescent="0.25">
      <c r="B29" s="501"/>
      <c r="C29" s="1867"/>
      <c r="D29" s="670"/>
      <c r="E29" s="1711"/>
      <c r="F29" s="1702"/>
      <c r="G29" s="661"/>
      <c r="H29" s="1305"/>
      <c r="I29" s="1306"/>
      <c r="J29" s="1185"/>
      <c r="K29" s="1188"/>
      <c r="L29" s="663"/>
      <c r="M29" s="996"/>
      <c r="N29" s="1827"/>
      <c r="O29" s="1827"/>
      <c r="P29" s="664"/>
      <c r="Q29" s="502"/>
      <c r="S29" s="1327"/>
    </row>
    <row r="30" spans="2:19" x14ac:dyDescent="0.25">
      <c r="B30" s="501"/>
      <c r="C30" s="1867"/>
      <c r="D30" s="670"/>
      <c r="E30" s="1711">
        <v>55</v>
      </c>
      <c r="F30" s="1702"/>
      <c r="G30" s="661"/>
      <c r="H30" s="1305"/>
      <c r="I30" s="1306"/>
      <c r="J30" s="1185"/>
      <c r="K30" s="1188"/>
      <c r="L30" s="663"/>
      <c r="M30" s="996"/>
      <c r="N30" s="1827"/>
      <c r="O30" s="1827"/>
      <c r="P30" s="664"/>
      <c r="Q30" s="502"/>
      <c r="S30" s="1327"/>
    </row>
    <row r="31" spans="2:19" x14ac:dyDescent="0.25">
      <c r="B31" s="501"/>
      <c r="C31" s="1867"/>
      <c r="D31" s="670"/>
      <c r="E31" s="1711"/>
      <c r="F31" s="1702"/>
      <c r="G31" s="661"/>
      <c r="H31" s="1827"/>
      <c r="I31" s="662"/>
      <c r="J31" s="1185"/>
      <c r="K31" s="1188"/>
      <c r="L31" s="663"/>
      <c r="M31" s="996"/>
      <c r="N31" s="1827"/>
      <c r="O31" s="1827"/>
      <c r="P31" s="664"/>
      <c r="Q31" s="502"/>
      <c r="S31" s="1327"/>
    </row>
    <row r="32" spans="2:19" x14ac:dyDescent="0.25">
      <c r="B32" s="501"/>
      <c r="C32" s="1867"/>
      <c r="D32" s="670"/>
      <c r="E32" s="1711"/>
      <c r="F32" s="1702"/>
      <c r="G32" s="661"/>
      <c r="H32" s="1827"/>
      <c r="I32" s="662"/>
      <c r="J32" s="1185"/>
      <c r="K32" s="1188"/>
      <c r="L32" s="663"/>
      <c r="M32" s="996"/>
      <c r="N32" s="1827"/>
      <c r="O32" s="1827"/>
      <c r="P32" s="664"/>
      <c r="Q32" s="502"/>
      <c r="S32" s="1327"/>
    </row>
    <row r="33" spans="2:19" x14ac:dyDescent="0.25">
      <c r="B33" s="501"/>
      <c r="C33" s="660"/>
      <c r="D33" s="670"/>
      <c r="E33" s="1711"/>
      <c r="F33" s="1702"/>
      <c r="G33" s="661"/>
      <c r="H33" s="1827"/>
      <c r="I33" s="662"/>
      <c r="J33" s="1185"/>
      <c r="K33" s="1188"/>
      <c r="L33" s="663"/>
      <c r="M33" s="996"/>
      <c r="N33" s="1827"/>
      <c r="O33" s="1827"/>
      <c r="P33" s="664"/>
      <c r="Q33" s="502"/>
      <c r="S33" s="1327"/>
    </row>
    <row r="34" spans="2:19" x14ac:dyDescent="0.25">
      <c r="B34" s="501"/>
      <c r="C34" s="660"/>
      <c r="D34" s="670"/>
      <c r="E34" s="1711"/>
      <c r="F34" s="1702"/>
      <c r="G34" s="661"/>
      <c r="H34" s="1827"/>
      <c r="I34" s="662"/>
      <c r="J34" s="1185"/>
      <c r="K34" s="1188"/>
      <c r="L34" s="663"/>
      <c r="M34" s="996"/>
      <c r="N34" s="1827"/>
      <c r="O34" s="1827"/>
      <c r="P34" s="664"/>
      <c r="Q34" s="502"/>
      <c r="S34" s="1327"/>
    </row>
    <row r="35" spans="2:19" x14ac:dyDescent="0.25">
      <c r="B35" s="501"/>
      <c r="C35" s="660"/>
      <c r="D35" s="670"/>
      <c r="E35" s="1711"/>
      <c r="F35" s="1702"/>
      <c r="G35" s="661"/>
      <c r="H35" s="1305"/>
      <c r="I35" s="1306"/>
      <c r="J35" s="1185"/>
      <c r="K35" s="1188"/>
      <c r="L35" s="663"/>
      <c r="M35" s="996"/>
      <c r="N35" s="1827"/>
      <c r="O35" s="1827"/>
      <c r="P35" s="664"/>
      <c r="Q35" s="502"/>
      <c r="S35" s="1327"/>
    </row>
    <row r="36" spans="2:19" ht="7.5" customHeight="1" thickBot="1" x14ac:dyDescent="0.3">
      <c r="B36" s="501"/>
      <c r="C36" s="1065"/>
      <c r="D36" s="1066"/>
      <c r="E36" s="1712"/>
      <c r="F36" s="1704"/>
      <c r="G36" s="1067"/>
      <c r="H36" s="1830"/>
      <c r="I36" s="1068"/>
      <c r="J36" s="1189"/>
      <c r="K36" s="1189"/>
      <c r="L36" s="1831"/>
      <c r="M36" s="1069"/>
      <c r="N36" s="1830"/>
      <c r="O36" s="1830"/>
      <c r="P36" s="1070"/>
      <c r="Q36" s="502"/>
    </row>
    <row r="37" spans="2:19" ht="15.75" thickBot="1" x14ac:dyDescent="0.3">
      <c r="B37" s="501"/>
      <c r="C37" s="341"/>
      <c r="D37" s="634" t="s">
        <v>306</v>
      </c>
      <c r="E37" s="1713">
        <f>SUM(E27:E36)</f>
        <v>55</v>
      </c>
      <c r="F37" s="1714">
        <f>SUM(F27:F36)</f>
        <v>0</v>
      </c>
      <c r="G37" s="512"/>
      <c r="H37" s="513"/>
      <c r="I37" s="635"/>
      <c r="J37" s="1826"/>
      <c r="K37" s="1826"/>
      <c r="L37" s="1826"/>
      <c r="M37" s="1826"/>
      <c r="N37" s="1826"/>
      <c r="O37" s="635"/>
      <c r="P37" s="635"/>
      <c r="Q37" s="514"/>
    </row>
    <row r="38" spans="2:19" ht="3.75" customHeight="1" thickBot="1" x14ac:dyDescent="0.3">
      <c r="B38" s="501"/>
      <c r="C38" s="176"/>
      <c r="D38" s="176"/>
      <c r="E38" s="1707"/>
      <c r="F38" s="1707"/>
      <c r="G38" s="175"/>
      <c r="H38" s="515"/>
      <c r="I38" s="635"/>
      <c r="J38" s="1826"/>
      <c r="K38" s="1826"/>
      <c r="L38" s="1826"/>
      <c r="M38" s="1826"/>
      <c r="N38" s="1826"/>
      <c r="O38" s="635"/>
      <c r="P38" s="635"/>
      <c r="Q38" s="514"/>
    </row>
    <row r="39" spans="2:19" ht="15.75" thickBot="1" x14ac:dyDescent="0.3">
      <c r="B39" s="501"/>
      <c r="C39" s="341"/>
      <c r="D39" s="635"/>
      <c r="E39" s="1715" t="s">
        <v>307</v>
      </c>
      <c r="F39" s="1709">
        <f>ROUND((E37+F37),0)</f>
        <v>55</v>
      </c>
      <c r="G39" s="2045" t="str">
        <f>IF(AND('6A'!K124&lt;&gt;0,'7A'!F39&lt;&gt;0,'7A'!F39&lt;&gt;'6A'!K124),"WARNING: Does not match Form 6A","")</f>
        <v>WARNING: Does not match Form 6A</v>
      </c>
      <c r="H39" s="2046"/>
      <c r="I39" s="2046"/>
      <c r="J39" s="1382"/>
      <c r="K39" s="1382"/>
      <c r="L39" s="1826"/>
      <c r="M39" s="1826"/>
      <c r="N39" s="1826"/>
      <c r="O39" s="635"/>
      <c r="P39" s="635"/>
      <c r="Q39" s="514"/>
    </row>
    <row r="40" spans="2:19" x14ac:dyDescent="0.25">
      <c r="B40" s="501"/>
      <c r="C40" s="341"/>
      <c r="D40" s="1832"/>
      <c r="E40" s="913"/>
      <c r="F40" s="177"/>
      <c r="G40" s="2066"/>
      <c r="H40" s="2066"/>
      <c r="I40" s="2066"/>
      <c r="J40" s="2066"/>
      <c r="K40" s="2066"/>
      <c r="L40" s="1826"/>
      <c r="M40" s="1383"/>
      <c r="N40" s="1384"/>
      <c r="O40" s="341"/>
      <c r="P40" s="635"/>
      <c r="Q40" s="514"/>
    </row>
    <row r="41" spans="2:19" ht="7.5" customHeight="1" x14ac:dyDescent="0.25">
      <c r="B41" s="501"/>
      <c r="C41" s="1826"/>
      <c r="D41" s="1826"/>
      <c r="E41" s="328"/>
      <c r="F41" s="516"/>
      <c r="G41" s="328"/>
      <c r="H41" s="1826"/>
      <c r="I41" s="1826"/>
      <c r="J41" s="1826"/>
      <c r="K41" s="1826"/>
      <c r="L41" s="1826"/>
      <c r="M41" s="1826"/>
      <c r="N41" s="1826"/>
      <c r="O41" s="1826"/>
      <c r="P41" s="1826"/>
      <c r="Q41" s="502"/>
    </row>
    <row r="42" spans="2:19" ht="15.75" thickBot="1" x14ac:dyDescent="0.3">
      <c r="B42" s="501"/>
      <c r="C42" s="2063" t="s">
        <v>308</v>
      </c>
      <c r="D42" s="2064"/>
      <c r="E42" s="2063"/>
      <c r="F42" s="2063"/>
      <c r="G42" s="2063"/>
      <c r="H42" s="2063"/>
      <c r="I42" s="2063"/>
      <c r="J42" s="2063"/>
      <c r="K42" s="2065"/>
      <c r="L42" s="2063"/>
      <c r="M42" s="2063"/>
      <c r="N42" s="2063"/>
      <c r="O42" s="2063"/>
      <c r="P42" s="2063"/>
      <c r="Q42" s="502"/>
    </row>
    <row r="43" spans="2:19" ht="27" thickBot="1" x14ac:dyDescent="0.3">
      <c r="B43" s="501"/>
      <c r="C43" s="911" t="s">
        <v>618</v>
      </c>
      <c r="D43" s="650" t="s">
        <v>622</v>
      </c>
      <c r="E43" s="1828" t="s">
        <v>294</v>
      </c>
      <c r="F43" s="1828" t="s">
        <v>295</v>
      </c>
      <c r="G43" s="1828" t="s">
        <v>302</v>
      </c>
      <c r="H43" s="507" t="s">
        <v>303</v>
      </c>
      <c r="I43" s="507" t="s">
        <v>304</v>
      </c>
      <c r="J43" s="1828" t="s">
        <v>534</v>
      </c>
      <c r="K43" s="650" t="s">
        <v>684</v>
      </c>
      <c r="L43" s="650" t="s">
        <v>683</v>
      </c>
      <c r="M43" s="506" t="s">
        <v>296</v>
      </c>
      <c r="N43" s="506" t="s">
        <v>305</v>
      </c>
      <c r="O43" s="507" t="s">
        <v>297</v>
      </c>
      <c r="P43" s="1829" t="s">
        <v>493</v>
      </c>
      <c r="Q43" s="502"/>
    </row>
    <row r="44" spans="2:19" x14ac:dyDescent="0.25">
      <c r="B44" s="501"/>
      <c r="C44" s="657"/>
      <c r="D44" s="1357" t="s">
        <v>524</v>
      </c>
      <c r="E44" s="1716"/>
      <c r="F44" s="1698"/>
      <c r="G44" s="658" t="s">
        <v>535</v>
      </c>
      <c r="H44" s="665"/>
      <c r="I44" s="659"/>
      <c r="J44" s="1184" t="s">
        <v>524</v>
      </c>
      <c r="K44" s="1190"/>
      <c r="L44" s="1192" t="s">
        <v>524</v>
      </c>
      <c r="M44" s="666"/>
      <c r="N44" s="665"/>
      <c r="O44" s="665"/>
      <c r="P44" s="667"/>
      <c r="Q44" s="502"/>
    </row>
    <row r="45" spans="2:19" x14ac:dyDescent="0.25">
      <c r="B45" s="501"/>
      <c r="C45" s="660"/>
      <c r="D45" s="670"/>
      <c r="E45" s="1711"/>
      <c r="F45" s="1702"/>
      <c r="G45" s="661"/>
      <c r="H45" s="668"/>
      <c r="I45" s="662"/>
      <c r="J45" s="1185"/>
      <c r="K45" s="1191"/>
      <c r="L45" s="1193"/>
      <c r="M45" s="669"/>
      <c r="N45" s="668"/>
      <c r="O45" s="668"/>
      <c r="P45" s="670"/>
      <c r="Q45" s="502"/>
    </row>
    <row r="46" spans="2:19" ht="7.5" customHeight="1" thickBot="1" x14ac:dyDescent="0.3">
      <c r="B46" s="501"/>
      <c r="C46" s="1065"/>
      <c r="D46" s="1066"/>
      <c r="E46" s="1712"/>
      <c r="F46" s="1704"/>
      <c r="G46" s="1067"/>
      <c r="H46" s="1047"/>
      <c r="I46" s="1068"/>
      <c r="J46" s="1186"/>
      <c r="K46" s="1189"/>
      <c r="L46" s="1194"/>
      <c r="M46" s="1071"/>
      <c r="N46" s="1047"/>
      <c r="O46" s="1047"/>
      <c r="P46" s="1072"/>
      <c r="Q46" s="502"/>
    </row>
    <row r="47" spans="2:19" ht="15.75" thickBot="1" x14ac:dyDescent="0.3">
      <c r="B47" s="501"/>
      <c r="C47" s="341"/>
      <c r="D47" s="634" t="s">
        <v>306</v>
      </c>
      <c r="E47" s="1717">
        <f>SUM(E44:E46)</f>
        <v>0</v>
      </c>
      <c r="F47" s="1718">
        <f>SUM(F44:F46)</f>
        <v>0</v>
      </c>
      <c r="G47" s="175"/>
      <c r="H47" s="635"/>
      <c r="I47" s="1826"/>
      <c r="J47" s="1826"/>
      <c r="K47" s="1826"/>
      <c r="L47" s="1826"/>
      <c r="M47" s="1826"/>
      <c r="N47" s="1826"/>
      <c r="O47" s="1826"/>
      <c r="P47" s="1826"/>
      <c r="Q47" s="502"/>
    </row>
    <row r="48" spans="2:19" ht="3.75" customHeight="1" thickBot="1" x14ac:dyDescent="0.3">
      <c r="B48" s="501"/>
      <c r="C48" s="635"/>
      <c r="D48" s="635"/>
      <c r="E48" s="1707"/>
      <c r="F48" s="1719"/>
      <c r="G48" s="175"/>
      <c r="H48" s="635"/>
      <c r="I48" s="1826"/>
      <c r="J48" s="1826"/>
      <c r="K48" s="1826"/>
      <c r="L48" s="1826"/>
      <c r="M48" s="1826"/>
      <c r="N48" s="1826"/>
      <c r="O48" s="1826"/>
      <c r="P48" s="1826"/>
      <c r="Q48" s="502"/>
    </row>
    <row r="49" spans="2:17" ht="16.5" customHeight="1" thickBot="1" x14ac:dyDescent="0.3">
      <c r="B49" s="501"/>
      <c r="C49" s="341"/>
      <c r="D49" s="635"/>
      <c r="E49" s="1715" t="s">
        <v>309</v>
      </c>
      <c r="F49" s="1709">
        <f>ROUND((E47+F47),0)</f>
        <v>0</v>
      </c>
      <c r="G49" s="2045" t="str">
        <f>IF(AND('6A'!S124&lt;&gt;0,'7A'!F49&lt;&gt;0,'7A'!F49&lt;&gt;'6A'!S124),"WARNING: Does not match Form 6A","")</f>
        <v/>
      </c>
      <c r="H49" s="2046"/>
      <c r="I49" s="2046"/>
      <c r="J49" s="635"/>
      <c r="K49" s="635"/>
      <c r="L49" s="635"/>
      <c r="M49" s="635"/>
      <c r="N49" s="635"/>
      <c r="O49" s="635"/>
      <c r="P49" s="1826"/>
      <c r="Q49" s="502"/>
    </row>
    <row r="50" spans="2:17" ht="3.75" customHeight="1" thickBot="1" x14ac:dyDescent="0.3">
      <c r="B50" s="1073"/>
      <c r="C50" s="341"/>
      <c r="D50" s="341"/>
      <c r="E50" s="1708"/>
      <c r="F50" s="1708"/>
      <c r="G50" s="341"/>
      <c r="H50" s="341"/>
      <c r="I50" s="341"/>
      <c r="J50" s="341"/>
      <c r="K50" s="341"/>
      <c r="L50" s="341"/>
      <c r="M50" s="341"/>
      <c r="N50" s="341"/>
      <c r="O50" s="341"/>
      <c r="P50" s="341"/>
      <c r="Q50" s="1074"/>
    </row>
    <row r="51" spans="2:17" ht="16.5" thickTop="1" thickBot="1" x14ac:dyDescent="0.3">
      <c r="B51" s="1073"/>
      <c r="C51" s="341"/>
      <c r="D51" s="341"/>
      <c r="E51" s="1720" t="s">
        <v>623</v>
      </c>
      <c r="F51" s="1721">
        <f>F39+F49</f>
        <v>55</v>
      </c>
      <c r="G51" s="2045" t="str">
        <f>IF(AND('6A'!J125&lt;&gt;0,'7A'!F51&lt;&gt;0,(ROUND('7A'!F51,0))&lt;&gt;(ROUND('6A'!J125,0))),"WARNING: Does not match Form 6A","")</f>
        <v>WARNING: Does not match Form 6A</v>
      </c>
      <c r="H51" s="2046"/>
      <c r="I51" s="2046"/>
      <c r="J51" s="341"/>
      <c r="K51" s="341"/>
      <c r="L51" s="341"/>
      <c r="M51" s="341"/>
      <c r="N51" s="341"/>
      <c r="O51" s="341"/>
      <c r="P51" s="341"/>
      <c r="Q51" s="1074"/>
    </row>
    <row r="52" spans="2:17" ht="9" customHeight="1" thickTop="1" thickBot="1" x14ac:dyDescent="0.3">
      <c r="B52" s="517"/>
      <c r="C52" s="518"/>
      <c r="D52" s="518"/>
      <c r="E52" s="520"/>
      <c r="F52" s="521"/>
      <c r="G52" s="521"/>
      <c r="H52" s="522"/>
      <c r="I52" s="522"/>
      <c r="J52" s="519"/>
      <c r="K52" s="519"/>
      <c r="L52" s="519"/>
      <c r="M52" s="519"/>
      <c r="N52" s="519"/>
      <c r="O52" s="522"/>
      <c r="P52" s="522"/>
      <c r="Q52" s="523"/>
    </row>
  </sheetData>
  <sheetProtection algorithmName="SHA-512" hashValue="4eoK+5CDsLpBxoYgWWq7/RsxlqnovEpf38OUZlwruWZDJLXcUBSfWlKxFH8EXn+VVn0BMmBtN0I6rnqRFth8OA==" saltValue="jPh6wk0sAYsqLeWdHlUxqA==" spinCount="100000" sheet="1" formatCells="0" formatColumns="0" formatRows="0" insertRows="0"/>
  <mergeCells count="14">
    <mergeCell ref="G51:I51"/>
    <mergeCell ref="J18:M18"/>
    <mergeCell ref="C10:P10"/>
    <mergeCell ref="C12:M12"/>
    <mergeCell ref="C14:M14"/>
    <mergeCell ref="J15:M15"/>
    <mergeCell ref="J16:M16"/>
    <mergeCell ref="G49:I49"/>
    <mergeCell ref="J19:M19"/>
    <mergeCell ref="J20:M20"/>
    <mergeCell ref="C25:P25"/>
    <mergeCell ref="C42:P42"/>
    <mergeCell ref="G40:K40"/>
    <mergeCell ref="G39:I39"/>
  </mergeCells>
  <conditionalFormatting sqref="L44:P45 L27:P30 L32:P35">
    <cfRule type="expression" dxfId="63" priority="17">
      <formula>$K27="Non-Recoverable"</formula>
    </cfRule>
  </conditionalFormatting>
  <conditionalFormatting sqref="G39">
    <cfRule type="containsText" dxfId="62" priority="15" operator="containsText" text="warning">
      <formula>NOT(ISERROR(SEARCH("warning",G39)))</formula>
    </cfRule>
  </conditionalFormatting>
  <conditionalFormatting sqref="G49:I49">
    <cfRule type="containsText" dxfId="61" priority="14" operator="containsText" text="warning">
      <formula>NOT(ISERROR(SEARCH("warning",G49)))</formula>
    </cfRule>
  </conditionalFormatting>
  <conditionalFormatting sqref="D27">
    <cfRule type="expression" dxfId="60" priority="9">
      <formula>AND($C$27&lt;&gt;"",$D$27="Select…")</formula>
    </cfRule>
    <cfRule type="expression" dxfId="59" priority="13">
      <formula>AND($C27&lt;&gt;"",D27="")</formula>
    </cfRule>
  </conditionalFormatting>
  <conditionalFormatting sqref="D29:D30 D32:D35">
    <cfRule type="expression" dxfId="58" priority="12">
      <formula>AND($C29&lt;&gt;"",D29="")</formula>
    </cfRule>
  </conditionalFormatting>
  <conditionalFormatting sqref="D44">
    <cfRule type="expression" dxfId="57" priority="8">
      <formula>AND($C$44&lt;&gt;"",$D$44="Select…")</formula>
    </cfRule>
    <cfRule type="expression" dxfId="56" priority="11">
      <formula>AND($C44&lt;&gt;"",D44="")</formula>
    </cfRule>
  </conditionalFormatting>
  <conditionalFormatting sqref="D45">
    <cfRule type="expression" dxfId="55" priority="10">
      <formula>AND($C45&lt;&gt;"",D45="")</formula>
    </cfRule>
  </conditionalFormatting>
  <conditionalFormatting sqref="D16">
    <cfRule type="expression" dxfId="54" priority="6">
      <formula>AND($C$16&lt;&gt;"",$D$16="Select…")</formula>
    </cfRule>
    <cfRule type="expression" dxfId="53" priority="7">
      <formula>AND($C16&lt;&gt;"",D16="")</formula>
    </cfRule>
  </conditionalFormatting>
  <conditionalFormatting sqref="G40">
    <cfRule type="containsText" dxfId="52" priority="5" operator="containsText" text="warning">
      <formula>NOT(ISERROR(SEARCH("warning",G40)))</formula>
    </cfRule>
  </conditionalFormatting>
  <conditionalFormatting sqref="D28">
    <cfRule type="expression" dxfId="51" priority="4">
      <formula>AND($C28&lt;&gt;"",D28="")</formula>
    </cfRule>
  </conditionalFormatting>
  <conditionalFormatting sqref="L31:P31">
    <cfRule type="expression" dxfId="50" priority="3">
      <formula>$K31="Non-Recoverable"</formula>
    </cfRule>
  </conditionalFormatting>
  <conditionalFormatting sqref="D31">
    <cfRule type="expression" dxfId="49" priority="2">
      <formula>AND($C31&lt;&gt;"",D31="")</formula>
    </cfRule>
  </conditionalFormatting>
  <conditionalFormatting sqref="G51:I51">
    <cfRule type="containsText" dxfId="48" priority="1" operator="containsText" text="warning">
      <formula>NOT(ISERROR(SEARCH("warning",G51)))</formula>
    </cfRule>
  </conditionalFormatting>
  <dataValidations count="11">
    <dataValidation type="list" allowBlank="1" showInputMessage="1" showErrorMessage="1" sqref="K44">
      <formula1>INDIRECT(J27)</formula1>
    </dataValidation>
    <dataValidation type="list" allowBlank="1" showInputMessage="1" showErrorMessage="1" sqref="D44:D45">
      <formula1>NonRes_FundSource</formula1>
    </dataValidation>
    <dataValidation type="list" allowBlank="1" showInputMessage="1" showErrorMessage="1" sqref="D16:D19 D27:D35">
      <formula1>Fund_Source</formula1>
    </dataValidation>
    <dataValidation type="list" allowBlank="1" showInputMessage="1" showErrorMessage="1" sqref="G44:G45 G27:G35">
      <formula1>"Select...,Public,Private"</formula1>
    </dataValidation>
    <dataValidation type="list" allowBlank="1" showInputMessage="1" showErrorMessage="1" sqref="G36 G46">
      <formula1>"Public,Private"</formula1>
    </dataValidation>
    <dataValidation type="list" allowBlank="1" showInputMessage="1" showErrorMessage="1" sqref="J44:J46 J27:J36">
      <formula1>G_or_L</formula1>
    </dataValidation>
    <dataValidation type="list" allowBlank="1" showInputMessage="1" showErrorMessage="1" sqref="K36">
      <formula1>INDIRECT(J27)</formula1>
    </dataValidation>
    <dataValidation type="list" allowBlank="1" showInputMessage="1" showErrorMessage="1" sqref="K45">
      <formula1>INDIRECT(J27)</formula1>
    </dataValidation>
    <dataValidation type="list" allowBlank="1" showInputMessage="1" showErrorMessage="1" sqref="K46">
      <formula1>INDIRECT(J27)</formula1>
    </dataValidation>
    <dataValidation type="list" allowBlank="1" showInputMessage="1" showErrorMessage="1" sqref="L44:L46 L27:L36">
      <formula1>Debt_Type</formula1>
    </dataValidation>
    <dataValidation type="list" allowBlank="1" showInputMessage="1" showErrorMessage="1" sqref="K27:K35">
      <formula1>INDIRECT(J27)</formula1>
    </dataValidation>
  </dataValidations>
  <pageMargins left="0.25" right="0.25" top="0.75" bottom="0.75" header="0.3" footer="0.3"/>
  <pageSetup paperSize="5" scale="83" orientation="landscape" r:id="rId1"/>
  <headerFooter>
    <oddFooter>&amp;LForm 7A
Financing Sources&amp;CCFA Forms</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B2:H71"/>
  <sheetViews>
    <sheetView topLeftCell="A56" zoomScaleNormal="100" workbookViewId="0">
      <selection activeCell="J69" sqref="J69"/>
    </sheetView>
  </sheetViews>
  <sheetFormatPr defaultColWidth="9.140625" defaultRowHeight="12.75" x14ac:dyDescent="0.2"/>
  <cols>
    <col min="1" max="2" width="1.7109375" style="1009" customWidth="1"/>
    <col min="3" max="3" width="29.140625" style="1009" bestFit="1" customWidth="1"/>
    <col min="4" max="4" width="68.85546875" style="1009" bestFit="1" customWidth="1"/>
    <col min="5" max="5" width="6.42578125" style="1009" bestFit="1" customWidth="1"/>
    <col min="6" max="6" width="1.7109375" style="1009" customWidth="1"/>
    <col min="7" max="16384" width="9.140625" style="1009"/>
  </cols>
  <sheetData>
    <row r="2" spans="2:6" ht="9" customHeight="1" thickBot="1" x14ac:dyDescent="0.25"/>
    <row r="3" spans="2:6" ht="9" customHeight="1" thickBot="1" x14ac:dyDescent="0.25">
      <c r="B3" s="1010"/>
      <c r="C3" s="1011"/>
      <c r="D3" s="1011"/>
      <c r="E3" s="1011"/>
      <c r="F3" s="1012"/>
    </row>
    <row r="4" spans="2:6" ht="13.5" thickBot="1" x14ac:dyDescent="0.25">
      <c r="B4" s="1013"/>
      <c r="C4" s="1014" t="s">
        <v>663</v>
      </c>
      <c r="D4" s="1015"/>
      <c r="E4" s="1016"/>
      <c r="F4" s="1017"/>
    </row>
    <row r="5" spans="2:6" ht="13.5" thickBot="1" x14ac:dyDescent="0.25">
      <c r="B5" s="1013"/>
      <c r="C5" s="1018"/>
      <c r="D5" s="1018"/>
      <c r="E5" s="1018"/>
      <c r="F5" s="1017"/>
    </row>
    <row r="6" spans="2:6" ht="13.5" thickBot="1" x14ac:dyDescent="0.25">
      <c r="B6" s="1013"/>
      <c r="C6" s="1019" t="s">
        <v>85</v>
      </c>
      <c r="D6" s="1020" t="s">
        <v>86</v>
      </c>
      <c r="E6" s="1021"/>
      <c r="F6" s="1017"/>
    </row>
    <row r="7" spans="2:6" x14ac:dyDescent="0.2">
      <c r="B7" s="1013"/>
      <c r="C7" s="1022" t="s">
        <v>87</v>
      </c>
      <c r="D7" s="1022" t="s">
        <v>88</v>
      </c>
      <c r="E7" s="1022" t="b">
        <f>IF((IFERROR(MATCH(D7,'5'!$D$17:$D$84,0),0))&lt;&gt;0,TRUE,FALSE)</f>
        <v>1</v>
      </c>
      <c r="F7" s="1017"/>
    </row>
    <row r="8" spans="2:6" x14ac:dyDescent="0.2">
      <c r="B8" s="1013"/>
      <c r="C8" s="1022" t="s">
        <v>90</v>
      </c>
      <c r="D8" s="1022" t="s">
        <v>91</v>
      </c>
      <c r="E8" s="1022" t="b">
        <f>IF((IFERROR(MATCH(D8,'5'!$D$17:$D$84,0),0))&lt;&gt;0,TRUE,FALSE)</f>
        <v>1</v>
      </c>
      <c r="F8" s="1017"/>
    </row>
    <row r="9" spans="2:6" x14ac:dyDescent="0.2">
      <c r="B9" s="1013"/>
      <c r="C9" s="1022" t="s">
        <v>90</v>
      </c>
      <c r="D9" s="1022" t="s">
        <v>93</v>
      </c>
      <c r="E9" s="1022" t="b">
        <f>IF((IFERROR(MATCH(D9,'5'!$D$17:$D$84,0),0))&lt;&gt;0,TRUE,FALSE)</f>
        <v>1</v>
      </c>
      <c r="F9" s="1017"/>
    </row>
    <row r="10" spans="2:6" x14ac:dyDescent="0.2">
      <c r="B10" s="1013"/>
      <c r="C10" s="1022" t="s">
        <v>664</v>
      </c>
      <c r="D10" s="1022" t="s">
        <v>96</v>
      </c>
      <c r="E10" s="1022" t="b">
        <f>IF((IFERROR(MATCH(D10,'5'!$D$17:$D$84,0),0))&lt;&gt;0,TRUE,FALSE)</f>
        <v>1</v>
      </c>
      <c r="F10" s="1017"/>
    </row>
    <row r="11" spans="2:6" x14ac:dyDescent="0.2">
      <c r="B11" s="1013"/>
      <c r="C11" s="1022" t="s">
        <v>664</v>
      </c>
      <c r="D11" s="1022" t="s">
        <v>98</v>
      </c>
      <c r="E11" s="1022" t="b">
        <f>IF((IFERROR(MATCH(D11,'5'!$D$17:$D$84,0),0))&lt;&gt;0,TRUE,FALSE)</f>
        <v>1</v>
      </c>
      <c r="F11" s="1017"/>
    </row>
    <row r="12" spans="2:6" x14ac:dyDescent="0.2">
      <c r="B12" s="1013"/>
      <c r="C12" s="1022" t="s">
        <v>664</v>
      </c>
      <c r="D12" s="1022" t="s">
        <v>99</v>
      </c>
      <c r="E12" s="1022" t="b">
        <f>IF((IFERROR(MATCH(D12,'5'!$D$17:$D$84,0),0))&lt;&gt;0,TRUE,FALSE)</f>
        <v>1</v>
      </c>
      <c r="F12" s="1017"/>
    </row>
    <row r="13" spans="2:6" x14ac:dyDescent="0.2">
      <c r="B13" s="1013"/>
      <c r="C13" s="1022" t="s">
        <v>664</v>
      </c>
      <c r="D13" s="1022" t="s">
        <v>100</v>
      </c>
      <c r="E13" s="1022" t="b">
        <f>IF((IFERROR(MATCH(D13,'5'!$D$17:$D$84,0),0))&lt;&gt;0,TRUE,FALSE)</f>
        <v>1</v>
      </c>
      <c r="F13" s="1017"/>
    </row>
    <row r="14" spans="2:6" x14ac:dyDescent="0.2">
      <c r="B14" s="1013"/>
      <c r="C14" s="1022" t="s">
        <v>664</v>
      </c>
      <c r="D14" s="1022" t="s">
        <v>101</v>
      </c>
      <c r="E14" s="1022" t="b">
        <f>IF((IFERROR(MATCH(D14,'5'!$D$17:$D$84,0),0))&lt;&gt;0,TRUE,FALSE)</f>
        <v>1</v>
      </c>
      <c r="F14" s="1017"/>
    </row>
    <row r="15" spans="2:6" x14ac:dyDescent="0.2">
      <c r="B15" s="1013"/>
      <c r="C15" s="1022" t="s">
        <v>664</v>
      </c>
      <c r="D15" s="1022" t="s">
        <v>102</v>
      </c>
      <c r="E15" s="1022" t="b">
        <f>IF((IFERROR(MATCH(D15,'5'!$D$17:$D$84,0),0))&lt;&gt;0,TRUE,FALSE)</f>
        <v>1</v>
      </c>
      <c r="F15" s="1017"/>
    </row>
    <row r="16" spans="2:6" x14ac:dyDescent="0.2">
      <c r="B16" s="1013"/>
      <c r="C16" s="1022" t="s">
        <v>664</v>
      </c>
      <c r="D16" s="1022" t="s">
        <v>103</v>
      </c>
      <c r="E16" s="1022" t="b">
        <f>IF((IFERROR(MATCH(D16,'5'!$D$17:$D$84,0),0))&lt;&gt;0,TRUE,FALSE)</f>
        <v>1</v>
      </c>
      <c r="F16" s="1017"/>
    </row>
    <row r="17" spans="2:8" x14ac:dyDescent="0.2">
      <c r="B17" s="1013"/>
      <c r="C17" s="1022" t="s">
        <v>664</v>
      </c>
      <c r="D17" s="1022" t="s">
        <v>104</v>
      </c>
      <c r="E17" s="1022" t="b">
        <f>IF((IFERROR(MATCH(D17,'5'!$D$17:$D$84,0),0))&lt;&gt;0,TRUE,FALSE)</f>
        <v>1</v>
      </c>
      <c r="F17" s="1017"/>
    </row>
    <row r="18" spans="2:8" x14ac:dyDescent="0.2">
      <c r="B18" s="1013"/>
      <c r="C18" s="1022" t="s">
        <v>664</v>
      </c>
      <c r="D18" s="1022" t="s">
        <v>105</v>
      </c>
      <c r="E18" s="1022" t="b">
        <f>IF((IFERROR(MATCH(D18,'5'!$D$17:$D$84,0),0))&lt;&gt;0,TRUE,FALSE)</f>
        <v>1</v>
      </c>
      <c r="F18" s="1017"/>
    </row>
    <row r="19" spans="2:8" x14ac:dyDescent="0.2">
      <c r="B19" s="1013"/>
      <c r="C19" s="1022" t="s">
        <v>664</v>
      </c>
      <c r="D19" s="1022" t="s">
        <v>106</v>
      </c>
      <c r="E19" s="1022" t="b">
        <f>IF((IFERROR(MATCH(D19,'5'!$D$17:$D$84,0),0))&lt;&gt;0,TRUE,FALSE)</f>
        <v>1</v>
      </c>
      <c r="F19" s="1017"/>
    </row>
    <row r="20" spans="2:8" x14ac:dyDescent="0.2">
      <c r="B20" s="1013"/>
      <c r="C20" s="1022" t="s">
        <v>107</v>
      </c>
      <c r="D20" s="1022" t="s">
        <v>108</v>
      </c>
      <c r="E20" s="1022" t="b">
        <f>IF((IFERROR(MATCH(D20,'5'!$D$17:$D$84,0),0))&lt;&gt;0,TRUE,FALSE)</f>
        <v>1</v>
      </c>
      <c r="F20" s="1017"/>
    </row>
    <row r="21" spans="2:8" x14ac:dyDescent="0.2">
      <c r="B21" s="1013"/>
      <c r="C21" s="1022" t="s">
        <v>107</v>
      </c>
      <c r="D21" s="1022" t="s">
        <v>109</v>
      </c>
      <c r="E21" s="1022" t="b">
        <f>IF((IFERROR(MATCH(D21,'5'!$D$17:$D$84,0),0))&lt;&gt;0,TRUE,FALSE)</f>
        <v>1</v>
      </c>
      <c r="F21" s="1017"/>
    </row>
    <row r="22" spans="2:8" x14ac:dyDescent="0.2">
      <c r="B22" s="1013"/>
      <c r="C22" s="1022" t="s">
        <v>107</v>
      </c>
      <c r="D22" s="1022" t="s">
        <v>110</v>
      </c>
      <c r="E22" s="1022" t="b">
        <f>IF((IFERROR(MATCH(D22,'5'!$D$17:$D$84,0),0))&lt;&gt;0,TRUE,FALSE)</f>
        <v>1</v>
      </c>
      <c r="F22" s="1017"/>
      <c r="H22" s="1023"/>
    </row>
    <row r="23" spans="2:8" x14ac:dyDescent="0.2">
      <c r="B23" s="1013"/>
      <c r="C23" s="1022" t="s">
        <v>107</v>
      </c>
      <c r="D23" s="1022" t="s">
        <v>111</v>
      </c>
      <c r="E23" s="1022" t="b">
        <f>IF((IFERROR(MATCH(D23,'5'!$D$17:$D$84,0),0))&lt;&gt;0,TRUE,FALSE)</f>
        <v>1</v>
      </c>
      <c r="F23" s="1017"/>
    </row>
    <row r="24" spans="2:8" x14ac:dyDescent="0.2">
      <c r="B24" s="1013"/>
      <c r="C24" s="1022" t="s">
        <v>107</v>
      </c>
      <c r="D24" s="1022" t="s">
        <v>112</v>
      </c>
      <c r="E24" s="1022" t="b">
        <f>IF((IFERROR(MATCH(D24,'5'!$D$17:$D$84,0),0))&lt;&gt;0,TRUE,FALSE)</f>
        <v>1</v>
      </c>
      <c r="F24" s="1017"/>
    </row>
    <row r="25" spans="2:8" x14ac:dyDescent="0.2">
      <c r="B25" s="1013"/>
      <c r="C25" s="1022" t="s">
        <v>107</v>
      </c>
      <c r="D25" s="1022" t="s">
        <v>113</v>
      </c>
      <c r="E25" s="1022" t="b">
        <f>IF((IFERROR(MATCH(D25,'5'!$D$17:$D$84,0),0))&lt;&gt;0,TRUE,FALSE)</f>
        <v>1</v>
      </c>
      <c r="F25" s="1017"/>
    </row>
    <row r="26" spans="2:8" x14ac:dyDescent="0.2">
      <c r="B26" s="1013"/>
      <c r="C26" s="1022" t="s">
        <v>107</v>
      </c>
      <c r="D26" s="1022" t="s">
        <v>114</v>
      </c>
      <c r="E26" s="1022" t="b">
        <f>IF((IFERROR(MATCH(D26,'5'!$D$17:$D$84,0),0))&lt;&gt;0,TRUE,FALSE)</f>
        <v>1</v>
      </c>
      <c r="F26" s="1017"/>
    </row>
    <row r="27" spans="2:8" x14ac:dyDescent="0.2">
      <c r="B27" s="1013"/>
      <c r="C27" s="1022" t="s">
        <v>107</v>
      </c>
      <c r="D27" s="1022" t="s">
        <v>115</v>
      </c>
      <c r="E27" s="1022" t="b">
        <f>IF((IFERROR(MATCH(D27,'5'!$D$17:$D$84,0),0))&lt;&gt;0,TRUE,FALSE)</f>
        <v>1</v>
      </c>
      <c r="F27" s="1017"/>
    </row>
    <row r="28" spans="2:8" x14ac:dyDescent="0.2">
      <c r="B28" s="1013"/>
      <c r="C28" s="1022" t="s">
        <v>116</v>
      </c>
      <c r="D28" s="1022" t="s">
        <v>117</v>
      </c>
      <c r="E28" s="1022" t="b">
        <f>IF((IFERROR(MATCH(D28,'5'!$D$17:$D$84,0),0))&lt;&gt;0,TRUE,FALSE)</f>
        <v>1</v>
      </c>
      <c r="F28" s="1017"/>
    </row>
    <row r="29" spans="2:8" x14ac:dyDescent="0.2">
      <c r="B29" s="1013"/>
      <c r="C29" s="1022" t="s">
        <v>118</v>
      </c>
      <c r="D29" s="1022" t="s">
        <v>119</v>
      </c>
      <c r="E29" s="1022" t="b">
        <f>IF((IFERROR(MATCH(D29,'5'!$D$17:$D$84,0),0))&lt;&gt;0,TRUE,FALSE)</f>
        <v>1</v>
      </c>
      <c r="F29" s="1017"/>
    </row>
    <row r="30" spans="2:8" x14ac:dyDescent="0.2">
      <c r="B30" s="1013"/>
      <c r="C30" s="1022" t="s">
        <v>116</v>
      </c>
      <c r="D30" s="1022" t="s">
        <v>120</v>
      </c>
      <c r="E30" s="1022" t="b">
        <f>IF((IFERROR(MATCH(D30,'5'!$D$17:$D$84,0),0))&lt;&gt;0,TRUE,FALSE)</f>
        <v>1</v>
      </c>
      <c r="F30" s="1017"/>
    </row>
    <row r="31" spans="2:8" x14ac:dyDescent="0.2">
      <c r="B31" s="1013"/>
      <c r="C31" s="1022" t="s">
        <v>116</v>
      </c>
      <c r="D31" s="1022" t="s">
        <v>120</v>
      </c>
      <c r="E31" s="1022" t="b">
        <f>IF((IFERROR(MATCH(D31,'5'!$D$17:$D$84,0),0))&lt;&gt;0,TRUE,FALSE)</f>
        <v>1</v>
      </c>
      <c r="F31" s="1017"/>
    </row>
    <row r="32" spans="2:8" x14ac:dyDescent="0.2">
      <c r="B32" s="1013"/>
      <c r="C32" s="1022" t="s">
        <v>116</v>
      </c>
      <c r="D32" s="1022" t="s">
        <v>120</v>
      </c>
      <c r="E32" s="1022" t="b">
        <f>IF((IFERROR(MATCH(D32,'5'!$D$17:$D$84,0),0))&lt;&gt;0,TRUE,FALSE)</f>
        <v>1</v>
      </c>
      <c r="F32" s="1017"/>
    </row>
    <row r="33" spans="2:6" x14ac:dyDescent="0.2">
      <c r="B33" s="1013"/>
      <c r="C33" s="1022" t="s">
        <v>118</v>
      </c>
      <c r="D33" s="1022" t="s">
        <v>648</v>
      </c>
      <c r="E33" s="1022" t="b">
        <f>IF((IFERROR(MATCH(D33,'5'!$D$17:$D$84,0),0))&lt;&gt;0,TRUE,FALSE)</f>
        <v>1</v>
      </c>
      <c r="F33" s="1017"/>
    </row>
    <row r="34" spans="2:6" x14ac:dyDescent="0.2">
      <c r="B34" s="1013"/>
      <c r="C34" s="1022" t="s">
        <v>116</v>
      </c>
      <c r="D34" s="1022" t="s">
        <v>121</v>
      </c>
      <c r="E34" s="1022" t="b">
        <f>IF((IFERROR(MATCH(D34,'5'!$D$17:$D$84,0),0))&lt;&gt;0,TRUE,FALSE)</f>
        <v>1</v>
      </c>
      <c r="F34" s="1017"/>
    </row>
    <row r="35" spans="2:6" x14ac:dyDescent="0.2">
      <c r="B35" s="1013"/>
      <c r="C35" s="1022" t="s">
        <v>116</v>
      </c>
      <c r="D35" s="1022" t="s">
        <v>122</v>
      </c>
      <c r="E35" s="1022" t="b">
        <f>IF((IFERROR(MATCH(D35,'5'!$D$17:$D$84,0),0))&lt;&gt;0,TRUE,FALSE)</f>
        <v>1</v>
      </c>
      <c r="F35" s="1017"/>
    </row>
    <row r="36" spans="2:6" x14ac:dyDescent="0.2">
      <c r="B36" s="1013"/>
      <c r="C36" s="1022" t="s">
        <v>118</v>
      </c>
      <c r="D36" s="1022" t="s">
        <v>647</v>
      </c>
      <c r="E36" s="1022" t="b">
        <f>IF((IFERROR(MATCH(D36,'5'!$D$17:$D$84,0),0))&lt;&gt;0,TRUE,FALSE)</f>
        <v>1</v>
      </c>
      <c r="F36" s="1017"/>
    </row>
    <row r="37" spans="2:6" x14ac:dyDescent="0.2">
      <c r="B37" s="1013"/>
      <c r="C37" s="1022" t="s">
        <v>116</v>
      </c>
      <c r="D37" s="1022" t="s">
        <v>123</v>
      </c>
      <c r="E37" s="1022" t="b">
        <f>IF((IFERROR(MATCH(D37,'5'!$D$17:$D$84,0),0))&lt;&gt;0,TRUE,FALSE)</f>
        <v>1</v>
      </c>
      <c r="F37" s="1017"/>
    </row>
    <row r="38" spans="2:6" x14ac:dyDescent="0.2">
      <c r="B38" s="1013"/>
      <c r="C38" s="1022" t="s">
        <v>116</v>
      </c>
      <c r="D38" s="1022" t="s">
        <v>123</v>
      </c>
      <c r="E38" s="1022" t="b">
        <f>IF((IFERROR(MATCH(D38,'5'!$D$17:$D$84,0),0))&lt;&gt;0,TRUE,FALSE)</f>
        <v>1</v>
      </c>
      <c r="F38" s="1017"/>
    </row>
    <row r="39" spans="2:6" x14ac:dyDescent="0.2">
      <c r="B39" s="1013"/>
      <c r="C39" s="1022" t="s">
        <v>116</v>
      </c>
      <c r="D39" s="1022" t="s">
        <v>123</v>
      </c>
      <c r="E39" s="1022" t="b">
        <f>IF((IFERROR(MATCH(D39,'5'!$D$17:$D$84,0),0))&lt;&gt;0,TRUE,FALSE)</f>
        <v>1</v>
      </c>
      <c r="F39" s="1017"/>
    </row>
    <row r="40" spans="2:6" x14ac:dyDescent="0.2">
      <c r="B40" s="1013"/>
      <c r="C40" s="1022" t="s">
        <v>116</v>
      </c>
      <c r="D40" s="1022" t="s">
        <v>124</v>
      </c>
      <c r="E40" s="1022" t="b">
        <f>IF((IFERROR(MATCH(D40,'5'!$D$17:$D$84,0),0))&lt;&gt;0,TRUE,FALSE)</f>
        <v>1</v>
      </c>
      <c r="F40" s="1017"/>
    </row>
    <row r="41" spans="2:6" x14ac:dyDescent="0.2">
      <c r="B41" s="1013"/>
      <c r="C41" s="1022" t="s">
        <v>116</v>
      </c>
      <c r="D41" s="1022" t="s">
        <v>649</v>
      </c>
      <c r="E41" s="1022" t="b">
        <f>IF((IFERROR(MATCH(D41,'5'!$D$17:$D$84,0),0))&lt;&gt;0,TRUE,FALSE)</f>
        <v>1</v>
      </c>
      <c r="F41" s="1017"/>
    </row>
    <row r="42" spans="2:6" x14ac:dyDescent="0.2">
      <c r="B42" s="1013"/>
      <c r="C42" s="1022" t="s">
        <v>116</v>
      </c>
      <c r="D42" s="1022" t="s">
        <v>1019</v>
      </c>
      <c r="E42" s="1022" t="b">
        <f>IF((IFERROR(MATCH(D42,'5'!$D$17:$D$84,0),0))&lt;&gt;0,TRUE,FALSE)</f>
        <v>1</v>
      </c>
      <c r="F42" s="1017"/>
    </row>
    <row r="43" spans="2:6" x14ac:dyDescent="0.2">
      <c r="B43" s="1013"/>
      <c r="C43" s="1022" t="s">
        <v>116</v>
      </c>
      <c r="D43" s="1022" t="s">
        <v>1020</v>
      </c>
      <c r="E43" s="1022" t="b">
        <f>IF((IFERROR(MATCH(D43,'5'!$D$17:$D$84,0),0))&lt;&gt;0,TRUE,FALSE)</f>
        <v>1</v>
      </c>
      <c r="F43" s="1017"/>
    </row>
    <row r="44" spans="2:6" x14ac:dyDescent="0.2">
      <c r="B44" s="1013"/>
      <c r="C44" s="1022" t="s">
        <v>116</v>
      </c>
      <c r="D44" s="1022" t="s">
        <v>1021</v>
      </c>
      <c r="E44" s="1022" t="b">
        <f>IF((IFERROR(MATCH(D44,'5'!$D$17:$D$84,0),0))&lt;&gt;0,TRUE,FALSE)</f>
        <v>1</v>
      </c>
      <c r="F44" s="1017"/>
    </row>
    <row r="45" spans="2:6" x14ac:dyDescent="0.2">
      <c r="B45" s="1013"/>
      <c r="C45" s="1022" t="s">
        <v>125</v>
      </c>
      <c r="D45" s="1022" t="s">
        <v>126</v>
      </c>
      <c r="E45" s="1022" t="b">
        <f>IF((IFERROR(MATCH(D45,'5'!$D$17:$D$84,0),0))&lt;&gt;0,TRUE,FALSE)</f>
        <v>1</v>
      </c>
      <c r="F45" s="1017"/>
    </row>
    <row r="46" spans="2:6" x14ac:dyDescent="0.2">
      <c r="B46" s="1013"/>
      <c r="C46" s="1022" t="s">
        <v>125</v>
      </c>
      <c r="D46" s="1022" t="s">
        <v>127</v>
      </c>
      <c r="E46" s="1022" t="b">
        <f>IF((IFERROR(MATCH(D46,'5'!$D$17:$D$84,0),0))&lt;&gt;0,TRUE,FALSE)</f>
        <v>1</v>
      </c>
      <c r="F46" s="1017"/>
    </row>
    <row r="47" spans="2:6" x14ac:dyDescent="0.2">
      <c r="B47" s="1013"/>
      <c r="C47" s="1022" t="s">
        <v>125</v>
      </c>
      <c r="D47" s="1022" t="s">
        <v>128</v>
      </c>
      <c r="E47" s="1022" t="b">
        <f>IF((IFERROR(MATCH(D47,'5'!$D$17:$D$84,0),0))&lt;&gt;0,TRUE,FALSE)</f>
        <v>1</v>
      </c>
      <c r="F47" s="1017"/>
    </row>
    <row r="48" spans="2:6" x14ac:dyDescent="0.2">
      <c r="B48" s="1013"/>
      <c r="C48" s="1022" t="s">
        <v>125</v>
      </c>
      <c r="D48" s="1022" t="s">
        <v>129</v>
      </c>
      <c r="E48" s="1022" t="b">
        <f>IF((IFERROR(MATCH(D48,'5'!$D$17:$D$84,0),0))&lt;&gt;0,TRUE,FALSE)</f>
        <v>1</v>
      </c>
      <c r="F48" s="1017"/>
    </row>
    <row r="49" spans="2:6" x14ac:dyDescent="0.2">
      <c r="B49" s="1013"/>
      <c r="C49" s="1022" t="s">
        <v>125</v>
      </c>
      <c r="D49" s="1022" t="s">
        <v>130</v>
      </c>
      <c r="E49" s="1022" t="b">
        <f>IF((IFERROR(MATCH(D49,'5'!$D$17:$D$84,0),0))&lt;&gt;0,TRUE,FALSE)</f>
        <v>1</v>
      </c>
      <c r="F49" s="1017"/>
    </row>
    <row r="50" spans="2:6" ht="15" customHeight="1" x14ac:dyDescent="0.2">
      <c r="B50" s="1013"/>
      <c r="C50" s="1022" t="s">
        <v>125</v>
      </c>
      <c r="D50" s="1022" t="s">
        <v>131</v>
      </c>
      <c r="E50" s="1022" t="b">
        <f>IF((IFERROR(MATCH(D50,'5'!$D$17:$D$84,0),0))&lt;&gt;0,TRUE,FALSE)</f>
        <v>1</v>
      </c>
      <c r="F50" s="1017"/>
    </row>
    <row r="51" spans="2:6" ht="15.75" customHeight="1" x14ac:dyDescent="0.2">
      <c r="B51" s="1013"/>
      <c r="C51" s="1022" t="s">
        <v>125</v>
      </c>
      <c r="D51" s="1022" t="s">
        <v>132</v>
      </c>
      <c r="E51" s="1022" t="b">
        <f>IF((IFERROR(MATCH(D51,'5'!$D$17:$D$84,0),0))&lt;&gt;0,TRUE,FALSE)</f>
        <v>1</v>
      </c>
      <c r="F51" s="1017"/>
    </row>
    <row r="52" spans="2:6" ht="15.75" customHeight="1" x14ac:dyDescent="0.2">
      <c r="B52" s="1013"/>
      <c r="C52" s="1022" t="s">
        <v>125</v>
      </c>
      <c r="D52" s="1022" t="s">
        <v>1016</v>
      </c>
      <c r="E52" s="1022" t="b">
        <f>IF((IFERROR(MATCH(D52,'5'!$D$17:$D$84,0),0))&lt;&gt;0,TRUE,FALSE)</f>
        <v>1</v>
      </c>
      <c r="F52" s="1017"/>
    </row>
    <row r="53" spans="2:6" ht="15.75" customHeight="1" x14ac:dyDescent="0.2">
      <c r="B53" s="1013"/>
      <c r="C53" s="1022" t="s">
        <v>125</v>
      </c>
      <c r="D53" s="1022" t="s">
        <v>1017</v>
      </c>
      <c r="E53" s="1022" t="b">
        <f>IF((IFERROR(MATCH(D53,'5'!$D$17:$D$84,0),0))&lt;&gt;0,TRUE,FALSE)</f>
        <v>1</v>
      </c>
      <c r="F53" s="1017"/>
    </row>
    <row r="54" spans="2:6" ht="15.75" customHeight="1" x14ac:dyDescent="0.2">
      <c r="B54" s="1013"/>
      <c r="C54" s="1022" t="s">
        <v>125</v>
      </c>
      <c r="D54" s="1022" t="s">
        <v>1018</v>
      </c>
      <c r="E54" s="1022" t="b">
        <f>IF((IFERROR(MATCH(D54,'5'!$D$17:$D$84,0),0))&lt;&gt;0,TRUE,FALSE)</f>
        <v>1</v>
      </c>
      <c r="F54" s="1017"/>
    </row>
    <row r="55" spans="2:6" x14ac:dyDescent="0.2">
      <c r="B55" s="1013"/>
      <c r="C55" s="1022" t="s">
        <v>133</v>
      </c>
      <c r="D55" s="1022" t="s">
        <v>134</v>
      </c>
      <c r="E55" s="1022" t="b">
        <f>IF((IFERROR(MATCH(D55,'5'!$D$17:$D$84,0),0))&lt;&gt;0,TRUE,FALSE)</f>
        <v>1</v>
      </c>
      <c r="F55" s="1017"/>
    </row>
    <row r="56" spans="2:6" x14ac:dyDescent="0.2">
      <c r="B56" s="1013"/>
      <c r="C56" s="1022" t="s">
        <v>133</v>
      </c>
      <c r="D56" s="1022" t="s">
        <v>650</v>
      </c>
      <c r="E56" s="1022" t="b">
        <f>IF((IFERROR(MATCH(D56,'5'!$D$17:$D$84,0),0))&lt;&gt;0,TRUE,FALSE)</f>
        <v>1</v>
      </c>
      <c r="F56" s="1017"/>
    </row>
    <row r="57" spans="2:6" x14ac:dyDescent="0.2">
      <c r="B57" s="1013"/>
      <c r="C57" s="1022" t="s">
        <v>133</v>
      </c>
      <c r="D57" s="1022" t="s">
        <v>135</v>
      </c>
      <c r="E57" s="1022" t="b">
        <f>IF((IFERROR(MATCH(D57,'5'!$D$17:$D$84,0),0))&lt;&gt;0,TRUE,FALSE)</f>
        <v>1</v>
      </c>
      <c r="F57" s="1017"/>
    </row>
    <row r="58" spans="2:6" x14ac:dyDescent="0.2">
      <c r="B58" s="1013"/>
      <c r="C58" s="1022" t="s">
        <v>136</v>
      </c>
      <c r="D58" s="1022" t="s">
        <v>137</v>
      </c>
      <c r="E58" s="1022" t="b">
        <f>IF((IFERROR(MATCH(D58,'5'!$D$17:$D$84,0),0))&lt;&gt;0,TRUE,FALSE)</f>
        <v>1</v>
      </c>
      <c r="F58" s="1017"/>
    </row>
    <row r="59" spans="2:6" x14ac:dyDescent="0.2">
      <c r="B59" s="1013"/>
      <c r="C59" s="1022" t="s">
        <v>136</v>
      </c>
      <c r="D59" s="1022" t="s">
        <v>138</v>
      </c>
      <c r="E59" s="1022" t="b">
        <f>IF((IFERROR(MATCH(D59,'5'!$D$17:$D$84,0),0))&lt;&gt;0,TRUE,FALSE)</f>
        <v>1</v>
      </c>
      <c r="F59" s="1017"/>
    </row>
    <row r="60" spans="2:6" x14ac:dyDescent="0.2">
      <c r="B60" s="1013"/>
      <c r="C60" s="1022" t="s">
        <v>136</v>
      </c>
      <c r="D60" s="1022" t="s">
        <v>139</v>
      </c>
      <c r="E60" s="1022" t="b">
        <f>IF((IFERROR(MATCH(D60,'5'!$D$17:$D$84,0),0))&lt;&gt;0,TRUE,FALSE)</f>
        <v>1</v>
      </c>
      <c r="F60" s="1017"/>
    </row>
    <row r="61" spans="2:6" x14ac:dyDescent="0.2">
      <c r="B61" s="1013"/>
      <c r="C61" s="1022" t="s">
        <v>136</v>
      </c>
      <c r="D61" s="1022" t="s">
        <v>140</v>
      </c>
      <c r="E61" s="1022" t="b">
        <f>IF((IFERROR(MATCH(D61,'5'!$D$17:$D$84,0),0))&lt;&gt;0,TRUE,FALSE)</f>
        <v>1</v>
      </c>
      <c r="F61" s="1017"/>
    </row>
    <row r="62" spans="2:6" x14ac:dyDescent="0.2">
      <c r="B62" s="1013"/>
      <c r="C62" s="1022" t="s">
        <v>136</v>
      </c>
      <c r="D62" s="1022" t="s">
        <v>141</v>
      </c>
      <c r="E62" s="1022" t="b">
        <f>IF((IFERROR(MATCH(D62,'5'!$D$17:$D$84,0),0))&lt;&gt;0,TRUE,FALSE)</f>
        <v>1</v>
      </c>
      <c r="F62" s="1017"/>
    </row>
    <row r="63" spans="2:6" x14ac:dyDescent="0.2">
      <c r="B63" s="1013"/>
      <c r="C63" s="1022" t="s">
        <v>136</v>
      </c>
      <c r="D63" s="1022" t="s">
        <v>142</v>
      </c>
      <c r="E63" s="1022" t="b">
        <f>IF((IFERROR(MATCH(D63,'5'!$D$17:$D$84,0),0))&lt;&gt;0,TRUE,FALSE)</f>
        <v>1</v>
      </c>
      <c r="F63" s="1017"/>
    </row>
    <row r="64" spans="2:6" x14ac:dyDescent="0.2">
      <c r="B64" s="1013"/>
      <c r="C64" s="1022" t="s">
        <v>136</v>
      </c>
      <c r="D64" s="1022" t="s">
        <v>143</v>
      </c>
      <c r="E64" s="1022" t="b">
        <f>IF((IFERROR(MATCH(D64,'5'!$D$17:$D$84,0),0))&lt;&gt;0,TRUE,FALSE)</f>
        <v>1</v>
      </c>
      <c r="F64" s="1017"/>
    </row>
    <row r="65" spans="2:6" x14ac:dyDescent="0.2">
      <c r="B65" s="1013"/>
      <c r="C65" s="1022" t="s">
        <v>136</v>
      </c>
      <c r="D65" s="1022" t="s">
        <v>1022</v>
      </c>
      <c r="E65" s="1022" t="b">
        <f>IF((IFERROR(MATCH(D65,'5'!$D$17:$D$84,0),0))&lt;&gt;0,TRUE,FALSE)</f>
        <v>1</v>
      </c>
      <c r="F65" s="1017"/>
    </row>
    <row r="66" spans="2:6" x14ac:dyDescent="0.2">
      <c r="B66" s="1013"/>
      <c r="C66" s="1022" t="s">
        <v>136</v>
      </c>
      <c r="D66" s="1022" t="s">
        <v>1023</v>
      </c>
      <c r="E66" s="1022" t="b">
        <f>IF((IFERROR(MATCH(D66,'5'!$D$17:$D$84,0),0))&lt;&gt;0,TRUE,FALSE)</f>
        <v>1</v>
      </c>
      <c r="F66" s="1017"/>
    </row>
    <row r="67" spans="2:6" x14ac:dyDescent="0.2">
      <c r="B67" s="1013"/>
      <c r="C67" s="1022" t="s">
        <v>136</v>
      </c>
      <c r="D67" s="1022" t="s">
        <v>646</v>
      </c>
      <c r="E67" s="1022" t="b">
        <f>IF((IFERROR(MATCH(D67,'5'!$D$17:$D$84,0),0))&lt;&gt;0,TRUE,FALSE)</f>
        <v>1</v>
      </c>
      <c r="F67" s="1017"/>
    </row>
    <row r="68" spans="2:6" ht="9" customHeight="1" thickBot="1" x14ac:dyDescent="0.25">
      <c r="B68" s="1762"/>
      <c r="C68" s="1761"/>
      <c r="D68" s="1761"/>
      <c r="E68" s="1761"/>
      <c r="F68" s="1024"/>
    </row>
    <row r="70" spans="2:6" ht="13.5" thickBot="1" x14ac:dyDescent="0.25"/>
    <row r="71" spans="2:6" ht="13.5" thickBot="1" x14ac:dyDescent="0.25">
      <c r="E71" s="1025">
        <f>COUNTIF(E7:E66,TRUE)</f>
        <v>60</v>
      </c>
    </row>
  </sheetData>
  <sheetProtection formatCells="0" formatColumns="0" formatRows="0" insertRows="0"/>
  <conditionalFormatting sqref="E8:E67">
    <cfRule type="cellIs" dxfId="160" priority="1" operator="equal">
      <formula>FALSE</formula>
    </cfRule>
  </conditionalFormatting>
  <pageMargins left="0.7" right="0.7" top="0.75" bottom="0.75" header="0.3" footer="0.3"/>
  <pageSetup scale="72" orientation="portrait" r:id="rId1"/>
  <headerFooter>
    <oddFooter>&amp;LForm 5
Project Schedule&amp;CCFA Forms&amp;REdition: 2015
Version: 1.1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0000"/>
  </sheetPr>
  <dimension ref="A1:G7"/>
  <sheetViews>
    <sheetView workbookViewId="0">
      <selection activeCell="F18" sqref="F18"/>
    </sheetView>
  </sheetViews>
  <sheetFormatPr defaultRowHeight="15" x14ac:dyDescent="0.25"/>
  <cols>
    <col min="1" max="1" width="13.7109375" bestFit="1" customWidth="1"/>
    <col min="2" max="2" width="22.140625" bestFit="1" customWidth="1"/>
    <col min="3" max="3" width="22.42578125" bestFit="1" customWidth="1"/>
    <col min="4" max="4" width="16" bestFit="1" customWidth="1"/>
    <col min="5" max="5" width="13.7109375" bestFit="1" customWidth="1"/>
    <col min="6" max="6" width="22.7109375" bestFit="1" customWidth="1"/>
    <col min="7" max="7" width="23.5703125" bestFit="1" customWidth="1"/>
  </cols>
  <sheetData>
    <row r="1" spans="1:7" ht="15.75" thickBot="1" x14ac:dyDescent="0.3">
      <c r="A1" s="1372" t="s">
        <v>737</v>
      </c>
      <c r="B1" s="1372" t="s">
        <v>918</v>
      </c>
      <c r="C1" s="1372" t="s">
        <v>919</v>
      </c>
      <c r="D1" s="1372" t="s">
        <v>920</v>
      </c>
      <c r="E1" s="1373" t="s">
        <v>921</v>
      </c>
      <c r="F1" s="1372" t="s">
        <v>922</v>
      </c>
      <c r="G1" s="1372" t="s">
        <v>923</v>
      </c>
    </row>
    <row r="2" spans="1:7" x14ac:dyDescent="0.25">
      <c r="A2" s="1311"/>
      <c r="B2" s="1311">
        <f>'7A'!C27</f>
        <v>0</v>
      </c>
      <c r="C2" s="1374">
        <f>'7A'!F27</f>
        <v>0</v>
      </c>
      <c r="D2" s="1311">
        <f>('7A'!M27)*100</f>
        <v>0</v>
      </c>
      <c r="E2" s="1311">
        <f>'7A'!N27</f>
        <v>0</v>
      </c>
      <c r="F2" s="1311">
        <f>'7A'!O27</f>
        <v>0</v>
      </c>
      <c r="G2" s="1311">
        <f>'7A'!P27</f>
        <v>0</v>
      </c>
    </row>
    <row r="3" spans="1:7" x14ac:dyDescent="0.25">
      <c r="A3" s="1311"/>
      <c r="B3" s="1311">
        <f>'7A'!C29</f>
        <v>0</v>
      </c>
      <c r="C3" s="1374">
        <f>'7A'!F29</f>
        <v>0</v>
      </c>
      <c r="D3" s="1311">
        <f>('7A'!M29)*100</f>
        <v>0</v>
      </c>
      <c r="E3" s="1311">
        <f>'7A'!N29</f>
        <v>0</v>
      </c>
      <c r="F3" s="1311">
        <f>'7A'!O29</f>
        <v>0</v>
      </c>
      <c r="G3" s="1311">
        <f>'7A'!P27</f>
        <v>0</v>
      </c>
    </row>
    <row r="4" spans="1:7" x14ac:dyDescent="0.25">
      <c r="A4" s="1311"/>
      <c r="B4" s="1311">
        <f>'7A'!C30</f>
        <v>0</v>
      </c>
      <c r="C4" s="1374">
        <f>'7A'!F30</f>
        <v>0</v>
      </c>
      <c r="D4" s="1311">
        <f>('7A'!M30)*100</f>
        <v>0</v>
      </c>
      <c r="E4" s="1311">
        <f>'7A'!N30</f>
        <v>0</v>
      </c>
      <c r="F4" s="1311">
        <f>'7A'!O30</f>
        <v>0</v>
      </c>
      <c r="G4" s="1311">
        <f>'7A'!P29</f>
        <v>0</v>
      </c>
    </row>
    <row r="5" spans="1:7" x14ac:dyDescent="0.25">
      <c r="A5" s="1311"/>
      <c r="B5" s="1311">
        <f>'7A'!C32</f>
        <v>0</v>
      </c>
      <c r="C5" s="1374">
        <f>'7A'!F32</f>
        <v>0</v>
      </c>
      <c r="D5" s="1311">
        <f>('7A'!M32)*100</f>
        <v>0</v>
      </c>
      <c r="E5" s="1311">
        <f>'7A'!N32</f>
        <v>0</v>
      </c>
      <c r="F5" s="1311">
        <f>'7A'!O32</f>
        <v>0</v>
      </c>
      <c r="G5" s="1311">
        <f>'7A'!P30</f>
        <v>0</v>
      </c>
    </row>
    <row r="6" spans="1:7" x14ac:dyDescent="0.25">
      <c r="A6" s="1311"/>
      <c r="B6" s="1311">
        <f>'7A'!C33</f>
        <v>0</v>
      </c>
      <c r="C6" s="1374">
        <f>'7A'!F33</f>
        <v>0</v>
      </c>
      <c r="D6" s="1311">
        <f>('7A'!M33)*100</f>
        <v>0</v>
      </c>
      <c r="E6" s="1311">
        <f>'7A'!N33</f>
        <v>0</v>
      </c>
      <c r="F6" s="1311">
        <f>'7A'!O33</f>
        <v>0</v>
      </c>
      <c r="G6" s="1311">
        <f>'7A'!P32</f>
        <v>0</v>
      </c>
    </row>
    <row r="7" spans="1:7" x14ac:dyDescent="0.25">
      <c r="A7" s="1311"/>
      <c r="B7" s="1311">
        <f>'7A'!C35</f>
        <v>0</v>
      </c>
      <c r="C7" s="1374">
        <f>'7A'!F35</f>
        <v>0</v>
      </c>
      <c r="D7" s="1311">
        <f>('7A'!M35)*100</f>
        <v>0</v>
      </c>
      <c r="E7" s="1311">
        <f>'7A'!N35</f>
        <v>0</v>
      </c>
      <c r="F7" s="1311">
        <f>'7A'!O35</f>
        <v>0</v>
      </c>
      <c r="G7" s="1311">
        <f>'7A'!P33</f>
        <v>0</v>
      </c>
    </row>
  </sheetData>
  <pageMargins left="0.7" right="0.7" top="0.75" bottom="0.75" header="0.3" footer="0.3"/>
  <pageSetup orientation="portrait" horizontalDpi="200" verticalDpi="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B8:AN63"/>
  <sheetViews>
    <sheetView showGridLines="0" zoomScaleNormal="100" zoomScaleSheetLayoutView="100" workbookViewId="0">
      <selection activeCell="J23" sqref="J23"/>
    </sheetView>
  </sheetViews>
  <sheetFormatPr defaultColWidth="9.140625" defaultRowHeight="15" x14ac:dyDescent="0.25"/>
  <cols>
    <col min="1" max="2" width="1.7109375" style="358" customWidth="1"/>
    <col min="3" max="3" width="20.28515625" style="358" bestFit="1" customWidth="1"/>
    <col min="4" max="4" width="12.85546875" style="358" bestFit="1" customWidth="1"/>
    <col min="5" max="13" width="12" style="358" bestFit="1" customWidth="1"/>
    <col min="14" max="17" width="12" style="358" customWidth="1"/>
    <col min="18" max="20" width="3" style="358" customWidth="1"/>
    <col min="21" max="26" width="12" style="358" customWidth="1"/>
    <col min="27" max="27" width="13.5703125" style="358" bestFit="1" customWidth="1"/>
    <col min="28" max="31" width="12" style="358" bestFit="1" customWidth="1"/>
    <col min="32" max="33" width="12" style="358" customWidth="1"/>
    <col min="34" max="34" width="12.85546875" style="358" bestFit="1" customWidth="1"/>
    <col min="35" max="35" width="13.5703125" style="358" bestFit="1" customWidth="1"/>
    <col min="36" max="36" width="2.28515625" style="358" customWidth="1"/>
    <col min="37" max="37" width="9.140625" style="358"/>
    <col min="38" max="38" width="20.28515625" style="358" bestFit="1" customWidth="1"/>
    <col min="39" max="16384" width="9.140625" style="358"/>
  </cols>
  <sheetData>
    <row r="8" spans="2:40" ht="9" customHeight="1" thickBot="1" x14ac:dyDescent="0.3"/>
    <row r="9" spans="2:40" ht="9" customHeight="1" x14ac:dyDescent="0.25">
      <c r="B9" s="2264"/>
      <c r="C9" s="391"/>
      <c r="D9" s="391"/>
      <c r="E9" s="391"/>
      <c r="F9" s="391"/>
      <c r="G9" s="391"/>
      <c r="H9" s="391"/>
      <c r="I9" s="391"/>
      <c r="J9" s="391"/>
      <c r="K9" s="391"/>
      <c r="L9" s="1075"/>
      <c r="M9" s="1075"/>
      <c r="N9" s="1075"/>
      <c r="O9" s="1075"/>
      <c r="P9" s="1075"/>
      <c r="Q9" s="1075"/>
      <c r="R9" s="1076"/>
      <c r="S9" s="1494"/>
      <c r="T9" s="1152"/>
      <c r="U9" s="1075"/>
      <c r="V9" s="1075"/>
      <c r="W9" s="1075"/>
      <c r="X9" s="1075"/>
      <c r="Y9" s="1075"/>
      <c r="Z9" s="1075"/>
      <c r="AA9" s="1075"/>
      <c r="AB9" s="1075"/>
      <c r="AC9" s="1075"/>
      <c r="AD9" s="1075"/>
      <c r="AE9" s="1075"/>
      <c r="AF9" s="1075"/>
      <c r="AG9" s="1075"/>
      <c r="AH9" s="1075"/>
      <c r="AI9" s="1075"/>
      <c r="AJ9" s="1076"/>
    </row>
    <row r="10" spans="2:40" ht="18.75" x14ac:dyDescent="0.3">
      <c r="B10" s="2265"/>
      <c r="C10" s="1865" t="s">
        <v>520</v>
      </c>
      <c r="D10" s="1865"/>
      <c r="E10" s="1865"/>
      <c r="F10" s="1865"/>
      <c r="G10" s="1865"/>
      <c r="H10" s="1865"/>
      <c r="I10" s="1865"/>
      <c r="J10" s="1865"/>
      <c r="K10" s="1865"/>
      <c r="L10" s="1865"/>
      <c r="M10" s="1865"/>
      <c r="N10" s="1865"/>
      <c r="O10" s="1865"/>
      <c r="P10" s="1865"/>
      <c r="Q10" s="1865"/>
      <c r="R10" s="2266"/>
      <c r="S10" s="1495"/>
      <c r="T10" s="2314"/>
      <c r="U10" s="1865" t="s">
        <v>725</v>
      </c>
      <c r="V10" s="1865"/>
      <c r="W10" s="1865"/>
      <c r="X10" s="1865"/>
      <c r="Y10" s="1865"/>
      <c r="Z10" s="1865"/>
      <c r="AA10" s="1865"/>
      <c r="AB10" s="1865"/>
      <c r="AC10" s="1865"/>
      <c r="AD10" s="1865"/>
      <c r="AE10" s="1865"/>
      <c r="AF10" s="1865"/>
      <c r="AG10" s="1865"/>
      <c r="AH10" s="1865"/>
      <c r="AI10" s="1865"/>
      <c r="AJ10" s="1077"/>
    </row>
    <row r="11" spans="2:40" ht="15" customHeight="1" x14ac:dyDescent="0.25">
      <c r="B11" s="2265"/>
      <c r="C11" s="365"/>
      <c r="D11" s="365"/>
      <c r="E11" s="365"/>
      <c r="F11" s="365"/>
      <c r="G11" s="365"/>
      <c r="H11" s="365"/>
      <c r="I11" s="365"/>
      <c r="J11" s="365"/>
      <c r="K11" s="365"/>
      <c r="L11" s="1391"/>
      <c r="M11" s="1391"/>
      <c r="N11" s="1391"/>
      <c r="O11" s="1391"/>
      <c r="P11" s="1391"/>
      <c r="Q11" s="1391"/>
      <c r="R11" s="1077"/>
      <c r="S11" s="927"/>
      <c r="T11" s="1039"/>
      <c r="U11" s="1391"/>
      <c r="V11" s="1391"/>
      <c r="W11" s="1391"/>
      <c r="X11" s="1391"/>
      <c r="Y11" s="1391"/>
      <c r="Z11" s="1391"/>
      <c r="AA11" s="1391"/>
      <c r="AB11" s="1391"/>
      <c r="AC11" s="1391"/>
      <c r="AD11" s="1391"/>
      <c r="AE11" s="1391"/>
      <c r="AF11" s="1391"/>
      <c r="AG11" s="1391"/>
      <c r="AH11" s="1391"/>
      <c r="AI11" s="1391"/>
      <c r="AJ11" s="1077"/>
    </row>
    <row r="12" spans="2:40" ht="15.75" thickBot="1" x14ac:dyDescent="0.3">
      <c r="B12" s="2267"/>
      <c r="C12" s="2101" t="str">
        <f>IF('1'!G5="","Enter Project Name on Form 1",(CONCATENATE("Project Name: ",'1'!G5)))</f>
        <v>Enter Project Name on Form 1</v>
      </c>
      <c r="D12" s="2101"/>
      <c r="E12" s="2101"/>
      <c r="F12" s="2101"/>
      <c r="G12" s="2101"/>
      <c r="H12" s="2101"/>
      <c r="I12" s="2101"/>
      <c r="J12" s="2101"/>
      <c r="K12" s="331"/>
      <c r="L12" s="128" t="s">
        <v>310</v>
      </c>
      <c r="M12" s="928"/>
      <c r="N12" s="127"/>
      <c r="O12" s="127"/>
      <c r="P12" s="127"/>
      <c r="Q12" s="127"/>
      <c r="R12" s="1247"/>
      <c r="S12" s="1360"/>
      <c r="T12" s="1039"/>
      <c r="U12" s="2101" t="str">
        <f>C12</f>
        <v>Enter Project Name on Form 1</v>
      </c>
      <c r="V12" s="2101"/>
      <c r="W12" s="2101"/>
      <c r="X12" s="2101"/>
      <c r="Y12" s="2101"/>
      <c r="Z12" s="2101"/>
      <c r="AA12" s="2101"/>
      <c r="AB12" s="2101"/>
      <c r="AC12" s="331"/>
      <c r="AD12" s="128" t="s">
        <v>310</v>
      </c>
      <c r="AE12" s="2315" t="str">
        <f>IF(M12="","",M12)</f>
        <v/>
      </c>
      <c r="AF12" s="1391"/>
      <c r="AG12" s="1391"/>
      <c r="AH12" s="1391"/>
      <c r="AI12" s="1391"/>
      <c r="AJ12" s="1077"/>
    </row>
    <row r="13" spans="2:40" s="370" customFormat="1" ht="15" customHeight="1" x14ac:dyDescent="0.25">
      <c r="B13" s="2267"/>
      <c r="C13" s="1864"/>
      <c r="D13" s="528"/>
      <c r="E13" s="2268"/>
      <c r="F13" s="559"/>
      <c r="G13" s="2269"/>
      <c r="H13" s="528"/>
      <c r="I13" s="528"/>
      <c r="J13" s="528"/>
      <c r="K13" s="345"/>
      <c r="L13" s="1000"/>
      <c r="M13" s="1000"/>
      <c r="N13" s="1000"/>
      <c r="O13" s="1000"/>
      <c r="P13" s="1000"/>
      <c r="Q13" s="1000"/>
      <c r="R13" s="1078"/>
      <c r="S13" s="1212"/>
      <c r="T13" s="1039"/>
      <c r="U13" s="1000"/>
      <c r="V13" s="1000"/>
      <c r="W13" s="1000"/>
      <c r="X13" s="1000"/>
      <c r="Y13" s="1000"/>
      <c r="Z13" s="1000"/>
      <c r="AA13" s="1000"/>
      <c r="AB13" s="1000"/>
      <c r="AC13" s="1000"/>
      <c r="AD13" s="1000"/>
      <c r="AE13" s="1000"/>
      <c r="AF13" s="1000"/>
      <c r="AG13" s="1000"/>
      <c r="AH13" s="1000"/>
      <c r="AI13" s="1000"/>
      <c r="AJ13" s="1078"/>
      <c r="AL13" s="358"/>
      <c r="AM13" s="358"/>
      <c r="AN13" s="358"/>
    </row>
    <row r="14" spans="2:40" s="370" customFormat="1" ht="15" customHeight="1" thickBot="1" x14ac:dyDescent="0.3">
      <c r="B14" s="2267"/>
      <c r="C14" s="1001"/>
      <c r="D14" s="1001"/>
      <c r="E14" s="1001"/>
      <c r="F14" s="1001"/>
      <c r="G14" s="1001"/>
      <c r="H14" s="1001"/>
      <c r="I14" s="1001"/>
      <c r="J14" s="1001"/>
      <c r="K14" s="1001"/>
      <c r="L14" s="1000"/>
      <c r="M14" s="1000"/>
      <c r="N14" s="1000"/>
      <c r="O14" s="1000"/>
      <c r="P14" s="1000"/>
      <c r="Q14" s="1000"/>
      <c r="R14" s="1078"/>
      <c r="S14" s="1212"/>
      <c r="T14" s="1039"/>
      <c r="U14" s="1000"/>
      <c r="V14" s="1000"/>
      <c r="W14" s="1000"/>
      <c r="X14" s="1000"/>
      <c r="Y14" s="1000"/>
      <c r="Z14" s="1000"/>
      <c r="AA14" s="1000"/>
      <c r="AB14" s="1000"/>
      <c r="AC14" s="1000"/>
      <c r="AD14" s="1000"/>
      <c r="AE14" s="1000"/>
      <c r="AF14" s="1000"/>
      <c r="AG14" s="1000"/>
      <c r="AH14" s="1000"/>
      <c r="AI14" s="1000"/>
      <c r="AJ14" s="1078"/>
    </row>
    <row r="15" spans="2:40" s="370" customFormat="1" ht="15" customHeight="1" x14ac:dyDescent="0.25">
      <c r="B15" s="2267"/>
      <c r="C15" s="147" t="s">
        <v>726</v>
      </c>
      <c r="D15" s="1496" t="s">
        <v>730</v>
      </c>
      <c r="E15" s="1497" t="s">
        <v>731</v>
      </c>
      <c r="F15" s="1497" t="s">
        <v>732</v>
      </c>
      <c r="G15" s="1497" t="s">
        <v>727</v>
      </c>
      <c r="H15" s="1497" t="s">
        <v>728</v>
      </c>
      <c r="I15" s="1497" t="s">
        <v>654</v>
      </c>
      <c r="J15" s="1497" t="s">
        <v>595</v>
      </c>
      <c r="K15" s="1497" t="s">
        <v>654</v>
      </c>
      <c r="L15" s="1497" t="s">
        <v>727</v>
      </c>
      <c r="M15" s="1497" t="s">
        <v>727</v>
      </c>
      <c r="N15" s="1497" t="s">
        <v>595</v>
      </c>
      <c r="O15" s="1497" t="s">
        <v>729</v>
      </c>
      <c r="P15" s="1497" t="s">
        <v>730</v>
      </c>
      <c r="Q15" s="1498" t="s">
        <v>731</v>
      </c>
      <c r="R15" s="2270"/>
      <c r="S15" s="1499"/>
      <c r="T15" s="1039"/>
      <c r="U15" s="1496" t="s">
        <v>732</v>
      </c>
      <c r="V15" s="1497" t="s">
        <v>727</v>
      </c>
      <c r="W15" s="1497" t="s">
        <v>728</v>
      </c>
      <c r="X15" s="1497" t="s">
        <v>654</v>
      </c>
      <c r="Y15" s="1497" t="s">
        <v>595</v>
      </c>
      <c r="Z15" s="1497" t="s">
        <v>654</v>
      </c>
      <c r="AA15" s="1497" t="s">
        <v>727</v>
      </c>
      <c r="AB15" s="1497" t="s">
        <v>727</v>
      </c>
      <c r="AC15" s="1497" t="s">
        <v>595</v>
      </c>
      <c r="AD15" s="1497" t="s">
        <v>729</v>
      </c>
      <c r="AE15" s="1497" t="s">
        <v>730</v>
      </c>
      <c r="AF15" s="1500" t="s">
        <v>731</v>
      </c>
      <c r="AG15" s="1500" t="s">
        <v>732</v>
      </c>
      <c r="AH15" s="1498" t="s">
        <v>727</v>
      </c>
      <c r="AI15" s="1001"/>
      <c r="AJ15" s="1078"/>
    </row>
    <row r="16" spans="2:40" s="370" customFormat="1" ht="15" customHeight="1" thickBot="1" x14ac:dyDescent="0.3">
      <c r="B16" s="2267"/>
      <c r="C16" s="147" t="s">
        <v>712</v>
      </c>
      <c r="D16" s="1332">
        <v>2021</v>
      </c>
      <c r="E16" s="1333"/>
      <c r="F16" s="1333">
        <v>2021</v>
      </c>
      <c r="G16" s="1333">
        <v>2022</v>
      </c>
      <c r="H16" s="1333"/>
      <c r="I16" s="1333"/>
      <c r="J16" s="1333"/>
      <c r="K16" s="1333"/>
      <c r="L16" s="1333"/>
      <c r="M16" s="1333"/>
      <c r="N16" s="1333"/>
      <c r="O16" s="1333"/>
      <c r="P16" s="1333"/>
      <c r="Q16" s="1335"/>
      <c r="R16" s="2271"/>
      <c r="S16" s="1361"/>
      <c r="T16" s="1039"/>
      <c r="U16" s="1363">
        <v>2022</v>
      </c>
      <c r="V16" s="1333">
        <v>2023</v>
      </c>
      <c r="W16" s="1333"/>
      <c r="X16" s="1333"/>
      <c r="Y16" s="1333"/>
      <c r="Z16" s="1333"/>
      <c r="AA16" s="1334"/>
      <c r="AB16" s="1333"/>
      <c r="AC16" s="1333"/>
      <c r="AD16" s="1333"/>
      <c r="AE16" s="1333"/>
      <c r="AF16" s="1333"/>
      <c r="AG16" s="1333">
        <v>2023</v>
      </c>
      <c r="AH16" s="1335">
        <v>2024</v>
      </c>
      <c r="AI16" s="2316"/>
      <c r="AJ16" s="1078"/>
    </row>
    <row r="17" spans="2:38" s="370" customFormat="1" ht="15" customHeight="1" thickBot="1" x14ac:dyDescent="0.3">
      <c r="B17" s="2267"/>
      <c r="C17" s="127"/>
      <c r="D17" s="1001"/>
      <c r="E17" s="1001"/>
      <c r="F17" s="1001"/>
      <c r="G17" s="1001"/>
      <c r="H17" s="1001"/>
      <c r="I17" s="1001"/>
      <c r="J17" s="1001"/>
      <c r="K17" s="1001"/>
      <c r="L17" s="1001"/>
      <c r="M17" s="1001"/>
      <c r="N17" s="1001"/>
      <c r="O17" s="1001"/>
      <c r="P17" s="1001"/>
      <c r="Q17" s="1001"/>
      <c r="R17" s="1078"/>
      <c r="T17" s="1039"/>
      <c r="U17" s="1001"/>
      <c r="V17" s="1001"/>
      <c r="W17" s="1001"/>
      <c r="X17" s="1001"/>
      <c r="Y17" s="1001"/>
      <c r="Z17" s="1001"/>
      <c r="AA17" s="1001"/>
      <c r="AB17" s="1001"/>
      <c r="AC17" s="1001"/>
      <c r="AD17" s="1001"/>
      <c r="AE17" s="1001"/>
      <c r="AF17" s="1001"/>
      <c r="AG17" s="1001"/>
      <c r="AH17" s="1001"/>
      <c r="AI17" s="1001"/>
      <c r="AJ17" s="1078"/>
    </row>
    <row r="18" spans="2:38" s="370" customFormat="1" ht="15" customHeight="1" thickBot="1" x14ac:dyDescent="0.3">
      <c r="B18" s="2267"/>
      <c r="C18" s="2272" t="s">
        <v>311</v>
      </c>
      <c r="D18" s="2273"/>
      <c r="E18" s="2273"/>
      <c r="F18" s="2273"/>
      <c r="G18" s="2273"/>
      <c r="H18" s="2273"/>
      <c r="I18" s="2273"/>
      <c r="J18" s="2273"/>
      <c r="K18" s="2273"/>
      <c r="L18" s="2274"/>
      <c r="M18" s="2274"/>
      <c r="N18" s="2274"/>
      <c r="O18" s="2274"/>
      <c r="P18" s="2274"/>
      <c r="Q18" s="2275"/>
      <c r="R18" s="2276"/>
      <c r="S18" s="1362"/>
      <c r="T18" s="1039"/>
      <c r="U18" s="2317" t="s">
        <v>733</v>
      </c>
      <c r="V18" s="2274"/>
      <c r="W18" s="2274"/>
      <c r="X18" s="2274"/>
      <c r="Y18" s="2274"/>
      <c r="Z18" s="2274"/>
      <c r="AA18" s="2318"/>
      <c r="AB18" s="2274"/>
      <c r="AC18" s="2274"/>
      <c r="AD18" s="2274"/>
      <c r="AE18" s="2274"/>
      <c r="AF18" s="2274"/>
      <c r="AG18" s="2274"/>
      <c r="AH18" s="2274"/>
      <c r="AI18" s="2319"/>
      <c r="AJ18" s="1078"/>
    </row>
    <row r="19" spans="2:38" s="370" customFormat="1" ht="15" customHeight="1" thickBot="1" x14ac:dyDescent="0.3">
      <c r="B19" s="2267"/>
      <c r="C19" s="2277" t="s">
        <v>292</v>
      </c>
      <c r="D19" s="1001"/>
      <c r="E19" s="1001"/>
      <c r="F19" s="1001"/>
      <c r="G19" s="1001"/>
      <c r="H19" s="1001"/>
      <c r="I19" s="1001"/>
      <c r="J19" s="1001"/>
      <c r="K19" s="1001"/>
      <c r="L19" s="1001"/>
      <c r="M19" s="1001"/>
      <c r="N19" s="1001"/>
      <c r="O19" s="1001"/>
      <c r="P19" s="1001"/>
      <c r="Q19" s="1001"/>
      <c r="R19" s="1078"/>
      <c r="T19" s="1039"/>
      <c r="U19" s="1001"/>
      <c r="V19" s="1001"/>
      <c r="W19" s="1001"/>
      <c r="X19" s="1001"/>
      <c r="Y19" s="1001"/>
      <c r="Z19" s="1001"/>
      <c r="AA19" s="1001"/>
      <c r="AB19" s="1001"/>
      <c r="AC19" s="1001"/>
      <c r="AD19" s="1001"/>
      <c r="AE19" s="1001"/>
      <c r="AF19" s="1001"/>
      <c r="AG19" s="1001"/>
      <c r="AH19" s="1001"/>
      <c r="AI19" s="2320" t="s">
        <v>321</v>
      </c>
      <c r="AJ19" s="1078"/>
    </row>
    <row r="20" spans="2:38" s="370" customFormat="1" ht="15" customHeight="1" x14ac:dyDescent="0.25">
      <c r="B20" s="2267"/>
      <c r="C20" s="1722"/>
      <c r="D20" s="1723">
        <v>0</v>
      </c>
      <c r="E20" s="1724">
        <v>0</v>
      </c>
      <c r="F20" s="1724">
        <v>0</v>
      </c>
      <c r="G20" s="1724">
        <v>0</v>
      </c>
      <c r="H20" s="1724">
        <v>0</v>
      </c>
      <c r="I20" s="1724">
        <v>0</v>
      </c>
      <c r="J20" s="1724">
        <v>0</v>
      </c>
      <c r="K20" s="1724">
        <v>0</v>
      </c>
      <c r="L20" s="1724">
        <v>0</v>
      </c>
      <c r="M20" s="1724">
        <v>0</v>
      </c>
      <c r="N20" s="1724">
        <v>0</v>
      </c>
      <c r="O20" s="1724">
        <v>0</v>
      </c>
      <c r="P20" s="1724">
        <v>0</v>
      </c>
      <c r="Q20" s="1725">
        <v>0</v>
      </c>
      <c r="R20" s="2278"/>
      <c r="S20" s="1726"/>
      <c r="T20" s="2321"/>
      <c r="U20" s="1727">
        <v>0</v>
      </c>
      <c r="V20" s="1724">
        <v>0</v>
      </c>
      <c r="W20" s="1724">
        <v>0</v>
      </c>
      <c r="X20" s="1724">
        <v>0</v>
      </c>
      <c r="Y20" s="1724">
        <v>0</v>
      </c>
      <c r="Z20" s="1724">
        <v>0</v>
      </c>
      <c r="AA20" s="1724">
        <v>0</v>
      </c>
      <c r="AB20" s="1724">
        <v>0</v>
      </c>
      <c r="AC20" s="1724">
        <v>0</v>
      </c>
      <c r="AD20" s="1724">
        <v>0</v>
      </c>
      <c r="AE20" s="1724">
        <v>0</v>
      </c>
      <c r="AF20" s="1724">
        <v>0</v>
      </c>
      <c r="AG20" s="1724">
        <v>0</v>
      </c>
      <c r="AH20" s="1725">
        <v>0</v>
      </c>
      <c r="AI20" s="2322">
        <f>SUM(D20:Q20)+SUM(U20:AH20)</f>
        <v>0</v>
      </c>
      <c r="AJ20" s="1078"/>
      <c r="AL20" s="358"/>
    </row>
    <row r="21" spans="2:38" s="370" customFormat="1" ht="15" customHeight="1" x14ac:dyDescent="0.25">
      <c r="B21" s="2267"/>
      <c r="C21" s="1728"/>
      <c r="D21" s="1729">
        <v>0</v>
      </c>
      <c r="E21" s="1730">
        <v>0</v>
      </c>
      <c r="F21" s="1730">
        <v>0</v>
      </c>
      <c r="G21" s="1730">
        <v>0</v>
      </c>
      <c r="H21" s="1730">
        <v>0</v>
      </c>
      <c r="I21" s="1730">
        <v>0</v>
      </c>
      <c r="J21" s="1730">
        <v>0</v>
      </c>
      <c r="K21" s="1730">
        <v>0</v>
      </c>
      <c r="L21" s="1730">
        <v>0</v>
      </c>
      <c r="M21" s="1730">
        <v>0</v>
      </c>
      <c r="N21" s="1730">
        <v>0</v>
      </c>
      <c r="O21" s="1730">
        <v>0</v>
      </c>
      <c r="P21" s="1730">
        <v>0</v>
      </c>
      <c r="Q21" s="1731">
        <v>0</v>
      </c>
      <c r="R21" s="2278"/>
      <c r="S21" s="1726"/>
      <c r="T21" s="2321"/>
      <c r="U21" s="1732">
        <v>0</v>
      </c>
      <c r="V21" s="1730">
        <v>0</v>
      </c>
      <c r="W21" s="1730">
        <v>0</v>
      </c>
      <c r="X21" s="1730">
        <v>0</v>
      </c>
      <c r="Y21" s="1730">
        <v>0</v>
      </c>
      <c r="Z21" s="1730">
        <v>0</v>
      </c>
      <c r="AA21" s="1730">
        <v>0</v>
      </c>
      <c r="AB21" s="1730">
        <v>0</v>
      </c>
      <c r="AC21" s="1730">
        <v>0</v>
      </c>
      <c r="AD21" s="1730">
        <v>0</v>
      </c>
      <c r="AE21" s="1730">
        <v>0</v>
      </c>
      <c r="AF21" s="1730">
        <v>0</v>
      </c>
      <c r="AG21" s="1730">
        <v>0</v>
      </c>
      <c r="AH21" s="1731">
        <v>32</v>
      </c>
      <c r="AI21" s="2323">
        <f>SUM(D21:Q21)+SUM(U21:AH21)</f>
        <v>32</v>
      </c>
      <c r="AJ21" s="1078"/>
      <c r="AL21" s="358"/>
    </row>
    <row r="22" spans="2:38" s="370" customFormat="1" ht="15" customHeight="1" x14ac:dyDescent="0.25">
      <c r="B22" s="2267"/>
      <c r="C22" s="1728"/>
      <c r="D22" s="1729">
        <v>0</v>
      </c>
      <c r="E22" s="1730">
        <v>0</v>
      </c>
      <c r="F22" s="1730">
        <v>0</v>
      </c>
      <c r="G22" s="1730">
        <v>0</v>
      </c>
      <c r="H22" s="1730">
        <v>0</v>
      </c>
      <c r="I22" s="1730">
        <v>0</v>
      </c>
      <c r="J22" s="1730">
        <v>0</v>
      </c>
      <c r="K22" s="1730">
        <v>0</v>
      </c>
      <c r="L22" s="1730">
        <v>0</v>
      </c>
      <c r="M22" s="1730">
        <v>0</v>
      </c>
      <c r="N22" s="1730">
        <v>0</v>
      </c>
      <c r="O22" s="1730">
        <v>0</v>
      </c>
      <c r="P22" s="1730">
        <v>0</v>
      </c>
      <c r="Q22" s="1731">
        <v>0</v>
      </c>
      <c r="R22" s="2278"/>
      <c r="S22" s="1726"/>
      <c r="T22" s="2321"/>
      <c r="U22" s="1732">
        <v>0</v>
      </c>
      <c r="V22" s="1730">
        <v>0</v>
      </c>
      <c r="W22" s="1730">
        <v>0</v>
      </c>
      <c r="X22" s="1730">
        <v>0</v>
      </c>
      <c r="Y22" s="1730">
        <v>0</v>
      </c>
      <c r="Z22" s="1730">
        <v>0</v>
      </c>
      <c r="AA22" s="1730">
        <v>0</v>
      </c>
      <c r="AB22" s="1730">
        <v>0</v>
      </c>
      <c r="AC22" s="1730">
        <v>0</v>
      </c>
      <c r="AD22" s="1730">
        <v>0</v>
      </c>
      <c r="AE22" s="1730">
        <v>0</v>
      </c>
      <c r="AF22" s="1730">
        <v>0</v>
      </c>
      <c r="AG22" s="1730">
        <v>0</v>
      </c>
      <c r="AH22" s="1731">
        <v>0</v>
      </c>
      <c r="AI22" s="2324">
        <f>SUM(D22:Q22)+SUM(U22:AH22)</f>
        <v>0</v>
      </c>
      <c r="AJ22" s="1078"/>
      <c r="AL22" s="358"/>
    </row>
    <row r="23" spans="2:38" s="370" customFormat="1" ht="15" customHeight="1" thickBot="1" x14ac:dyDescent="0.3">
      <c r="B23" s="2267"/>
      <c r="C23" s="1728"/>
      <c r="D23" s="1733">
        <v>0</v>
      </c>
      <c r="E23" s="1734">
        <v>0</v>
      </c>
      <c r="F23" s="1734">
        <v>0</v>
      </c>
      <c r="G23" s="1734">
        <v>0</v>
      </c>
      <c r="H23" s="1734">
        <v>0</v>
      </c>
      <c r="I23" s="1734">
        <v>0</v>
      </c>
      <c r="J23" s="1734">
        <v>0</v>
      </c>
      <c r="K23" s="1734">
        <v>0</v>
      </c>
      <c r="L23" s="1734">
        <v>0</v>
      </c>
      <c r="M23" s="1734">
        <v>0</v>
      </c>
      <c r="N23" s="1734">
        <v>0</v>
      </c>
      <c r="O23" s="1734">
        <v>0</v>
      </c>
      <c r="P23" s="1734">
        <v>0</v>
      </c>
      <c r="Q23" s="1735">
        <v>0</v>
      </c>
      <c r="R23" s="2278"/>
      <c r="S23" s="1726"/>
      <c r="T23" s="2321"/>
      <c r="U23" s="1736">
        <v>0</v>
      </c>
      <c r="V23" s="1734">
        <v>0</v>
      </c>
      <c r="W23" s="1734">
        <v>0</v>
      </c>
      <c r="X23" s="1734">
        <v>0</v>
      </c>
      <c r="Y23" s="1734">
        <v>0</v>
      </c>
      <c r="Z23" s="1734">
        <v>0</v>
      </c>
      <c r="AA23" s="1734">
        <v>0</v>
      </c>
      <c r="AB23" s="1734">
        <v>0</v>
      </c>
      <c r="AC23" s="1734">
        <v>0</v>
      </c>
      <c r="AD23" s="1734">
        <v>0</v>
      </c>
      <c r="AE23" s="1734">
        <v>0</v>
      </c>
      <c r="AF23" s="1734">
        <v>0</v>
      </c>
      <c r="AG23" s="1734">
        <v>0</v>
      </c>
      <c r="AH23" s="1735">
        <v>0</v>
      </c>
      <c r="AI23" s="2325">
        <f>SUM(D23:Q23)+SUM(U23:AH23)</f>
        <v>0</v>
      </c>
      <c r="AJ23" s="1078"/>
      <c r="AL23" s="358"/>
    </row>
    <row r="24" spans="2:38" s="370" customFormat="1" ht="15" customHeight="1" thickBot="1" x14ac:dyDescent="0.3">
      <c r="B24" s="2267"/>
      <c r="C24" s="2279" t="s">
        <v>312</v>
      </c>
      <c r="D24" s="2280">
        <f>SUM(D20:D23)</f>
        <v>0</v>
      </c>
      <c r="E24" s="2281">
        <f t="shared" ref="E24:K24" si="0">SUM(E20:E23)</f>
        <v>0</v>
      </c>
      <c r="F24" s="2281">
        <f t="shared" si="0"/>
        <v>0</v>
      </c>
      <c r="G24" s="2281">
        <f t="shared" si="0"/>
        <v>0</v>
      </c>
      <c r="H24" s="2281">
        <f t="shared" si="0"/>
        <v>0</v>
      </c>
      <c r="I24" s="2281">
        <f t="shared" si="0"/>
        <v>0</v>
      </c>
      <c r="J24" s="2281">
        <f t="shared" si="0"/>
        <v>0</v>
      </c>
      <c r="K24" s="2281">
        <f t="shared" si="0"/>
        <v>0</v>
      </c>
      <c r="L24" s="2281">
        <f t="shared" ref="L24:Q24" si="1">SUM(L20:L23)</f>
        <v>0</v>
      </c>
      <c r="M24" s="2281">
        <f t="shared" si="1"/>
        <v>0</v>
      </c>
      <c r="N24" s="2281">
        <f t="shared" si="1"/>
        <v>0</v>
      </c>
      <c r="O24" s="2281">
        <f t="shared" si="1"/>
        <v>0</v>
      </c>
      <c r="P24" s="2281">
        <f t="shared" si="1"/>
        <v>0</v>
      </c>
      <c r="Q24" s="2282">
        <f t="shared" si="1"/>
        <v>0</v>
      </c>
      <c r="R24" s="2278"/>
      <c r="S24" s="1726"/>
      <c r="T24" s="2321"/>
      <c r="U24" s="2280">
        <f t="shared" ref="U24:AF24" si="2">SUM(U20:U23)</f>
        <v>0</v>
      </c>
      <c r="V24" s="2281">
        <f t="shared" si="2"/>
        <v>0</v>
      </c>
      <c r="W24" s="2281">
        <f t="shared" si="2"/>
        <v>0</v>
      </c>
      <c r="X24" s="2281">
        <f t="shared" si="2"/>
        <v>0</v>
      </c>
      <c r="Y24" s="2281">
        <f t="shared" si="2"/>
        <v>0</v>
      </c>
      <c r="Z24" s="2281">
        <f t="shared" si="2"/>
        <v>0</v>
      </c>
      <c r="AA24" s="2281">
        <f t="shared" si="2"/>
        <v>0</v>
      </c>
      <c r="AB24" s="2281">
        <f t="shared" si="2"/>
        <v>0</v>
      </c>
      <c r="AC24" s="2281">
        <f t="shared" si="2"/>
        <v>0</v>
      </c>
      <c r="AD24" s="2281">
        <f t="shared" si="2"/>
        <v>0</v>
      </c>
      <c r="AE24" s="2281">
        <f t="shared" si="2"/>
        <v>0</v>
      </c>
      <c r="AF24" s="2326">
        <f t="shared" si="2"/>
        <v>0</v>
      </c>
      <c r="AG24" s="2326">
        <f>SUM(AG20:AG23)</f>
        <v>0</v>
      </c>
      <c r="AH24" s="2282">
        <f>SUM(AH20:AH23)</f>
        <v>32</v>
      </c>
      <c r="AI24" s="2327">
        <f>ROUND((SUM(AI20:AI23)),0)</f>
        <v>32</v>
      </c>
      <c r="AJ24" s="1078"/>
      <c r="AK24" s="1346"/>
      <c r="AL24" s="1347"/>
    </row>
    <row r="25" spans="2:38" s="370" customFormat="1" ht="3.75" customHeight="1" x14ac:dyDescent="0.25">
      <c r="B25" s="2267"/>
      <c r="C25" s="1384"/>
      <c r="D25" s="71"/>
      <c r="E25" s="2283"/>
      <c r="F25" s="2284"/>
      <c r="G25" s="2285"/>
      <c r="H25" s="71"/>
      <c r="I25" s="71"/>
      <c r="J25" s="71"/>
      <c r="K25" s="71"/>
      <c r="L25" s="71"/>
      <c r="M25" s="2286"/>
      <c r="N25" s="2286"/>
      <c r="O25" s="2286"/>
      <c r="P25" s="2286"/>
      <c r="Q25" s="2286"/>
      <c r="R25" s="2287"/>
      <c r="S25" s="1737"/>
      <c r="T25" s="2321"/>
      <c r="U25" s="2286"/>
      <c r="V25" s="2286"/>
      <c r="W25" s="2286"/>
      <c r="X25" s="2286"/>
      <c r="Y25" s="2286"/>
      <c r="Z25" s="2286"/>
      <c r="AA25" s="2286"/>
      <c r="AB25" s="2286"/>
      <c r="AC25" s="2286"/>
      <c r="AD25" s="2286"/>
      <c r="AE25" s="2286"/>
      <c r="AF25" s="2286"/>
      <c r="AG25" s="2286"/>
      <c r="AH25" s="2286"/>
      <c r="AI25" s="2286"/>
      <c r="AJ25" s="1078"/>
      <c r="AK25" s="1346"/>
      <c r="AL25" s="1347"/>
    </row>
    <row r="26" spans="2:38" s="370" customFormat="1" ht="15" customHeight="1" thickBot="1" x14ac:dyDescent="0.3">
      <c r="B26" s="2267"/>
      <c r="C26" s="2288" t="s">
        <v>195</v>
      </c>
      <c r="D26" s="2289"/>
      <c r="E26" s="2289"/>
      <c r="F26" s="2289"/>
      <c r="G26" s="2289"/>
      <c r="H26" s="2289"/>
      <c r="I26" s="2289"/>
      <c r="J26" s="2289"/>
      <c r="K26" s="2289"/>
      <c r="L26" s="2289"/>
      <c r="M26" s="2290"/>
      <c r="N26" s="2290"/>
      <c r="O26" s="2290"/>
      <c r="P26" s="2290"/>
      <c r="Q26" s="2290"/>
      <c r="R26" s="2287"/>
      <c r="S26" s="1737"/>
      <c r="T26" s="2321"/>
      <c r="U26" s="2290"/>
      <c r="V26" s="2290"/>
      <c r="W26" s="2290"/>
      <c r="X26" s="2290"/>
      <c r="Y26" s="2290"/>
      <c r="Z26" s="2290"/>
      <c r="AA26" s="2290"/>
      <c r="AB26" s="2290"/>
      <c r="AC26" s="2290"/>
      <c r="AD26" s="2290"/>
      <c r="AE26" s="2290"/>
      <c r="AF26" s="2290"/>
      <c r="AG26" s="2290"/>
      <c r="AH26" s="2290"/>
      <c r="AI26" s="2290"/>
      <c r="AJ26" s="1078"/>
      <c r="AK26" s="1346"/>
      <c r="AL26" s="1347"/>
    </row>
    <row r="27" spans="2:38" s="370" customFormat="1" ht="15" customHeight="1" thickBot="1" x14ac:dyDescent="0.3">
      <c r="B27" s="2267"/>
      <c r="C27" s="2291" t="s">
        <v>561</v>
      </c>
      <c r="D27" s="2292"/>
      <c r="E27" s="2292"/>
      <c r="F27" s="2292"/>
      <c r="G27" s="2292"/>
      <c r="H27" s="2292"/>
      <c r="I27" s="2292"/>
      <c r="J27" s="2292"/>
      <c r="K27" s="2292"/>
      <c r="L27" s="2292"/>
      <c r="M27" s="2286"/>
      <c r="N27" s="2286"/>
      <c r="O27" s="2286"/>
      <c r="P27" s="2286"/>
      <c r="Q27" s="2286"/>
      <c r="R27" s="2287"/>
      <c r="S27" s="1737"/>
      <c r="T27" s="2321"/>
      <c r="U27" s="2286"/>
      <c r="V27" s="2286"/>
      <c r="W27" s="2286"/>
      <c r="X27" s="2286"/>
      <c r="Y27" s="2286"/>
      <c r="Z27" s="2286"/>
      <c r="AA27" s="2286"/>
      <c r="AB27" s="2286"/>
      <c r="AC27" s="2286"/>
      <c r="AD27" s="2286"/>
      <c r="AE27" s="2286"/>
      <c r="AF27" s="2286"/>
      <c r="AG27" s="2286"/>
      <c r="AH27" s="2286"/>
      <c r="AI27" s="2286"/>
      <c r="AJ27" s="1078"/>
      <c r="AL27" s="358"/>
    </row>
    <row r="28" spans="2:38" s="370" customFormat="1" ht="15" customHeight="1" x14ac:dyDescent="0.25">
      <c r="B28" s="2267"/>
      <c r="C28" s="1738"/>
      <c r="D28" s="1723">
        <v>0</v>
      </c>
      <c r="E28" s="1724">
        <v>0</v>
      </c>
      <c r="F28" s="1724">
        <v>0</v>
      </c>
      <c r="G28" s="1724">
        <v>0</v>
      </c>
      <c r="H28" s="1724">
        <v>0</v>
      </c>
      <c r="I28" s="1724">
        <v>0</v>
      </c>
      <c r="J28" s="1724">
        <v>0</v>
      </c>
      <c r="K28" s="1724">
        <v>0</v>
      </c>
      <c r="L28" s="1724">
        <v>0</v>
      </c>
      <c r="M28" s="1724">
        <v>0</v>
      </c>
      <c r="N28" s="1724">
        <v>0</v>
      </c>
      <c r="O28" s="1724">
        <v>0</v>
      </c>
      <c r="P28" s="1724">
        <v>0</v>
      </c>
      <c r="Q28" s="1725">
        <v>0</v>
      </c>
      <c r="R28" s="2278"/>
      <c r="S28" s="1726"/>
      <c r="T28" s="2321"/>
      <c r="U28" s="1727">
        <v>0</v>
      </c>
      <c r="V28" s="1724">
        <v>0</v>
      </c>
      <c r="W28" s="1724">
        <v>0</v>
      </c>
      <c r="X28" s="1724">
        <v>0</v>
      </c>
      <c r="Y28" s="1724">
        <v>0</v>
      </c>
      <c r="Z28" s="1724">
        <v>0</v>
      </c>
      <c r="AA28" s="1724">
        <v>0</v>
      </c>
      <c r="AB28" s="1724">
        <v>0</v>
      </c>
      <c r="AC28" s="1724">
        <v>0</v>
      </c>
      <c r="AD28" s="1724">
        <v>0</v>
      </c>
      <c r="AE28" s="1724">
        <v>0</v>
      </c>
      <c r="AF28" s="1724">
        <v>0</v>
      </c>
      <c r="AG28" s="1724">
        <v>0</v>
      </c>
      <c r="AH28" s="1725">
        <v>0</v>
      </c>
      <c r="AI28" s="2328">
        <f t="shared" ref="AI28:AI33" si="3">SUM(D28:Q28)+SUM(U28:AH28)</f>
        <v>0</v>
      </c>
      <c r="AJ28" s="1078"/>
      <c r="AL28" s="358"/>
    </row>
    <row r="29" spans="2:38" x14ac:dyDescent="0.25">
      <c r="B29" s="2293"/>
      <c r="C29" s="1739"/>
      <c r="D29" s="1729">
        <v>0</v>
      </c>
      <c r="E29" s="1730">
        <v>0</v>
      </c>
      <c r="F29" s="1730">
        <v>0</v>
      </c>
      <c r="G29" s="1730">
        <v>0</v>
      </c>
      <c r="H29" s="1730">
        <v>0</v>
      </c>
      <c r="I29" s="1730">
        <v>0</v>
      </c>
      <c r="J29" s="1730">
        <v>0</v>
      </c>
      <c r="K29" s="1730">
        <v>0</v>
      </c>
      <c r="L29" s="1730">
        <v>0</v>
      </c>
      <c r="M29" s="1730">
        <v>0</v>
      </c>
      <c r="N29" s="1730">
        <v>0</v>
      </c>
      <c r="O29" s="1730">
        <v>0</v>
      </c>
      <c r="P29" s="1730">
        <v>0</v>
      </c>
      <c r="Q29" s="1731">
        <v>0</v>
      </c>
      <c r="R29" s="2278"/>
      <c r="S29" s="1726"/>
      <c r="T29" s="2321"/>
      <c r="U29" s="1732">
        <v>0</v>
      </c>
      <c r="V29" s="1730">
        <v>0</v>
      </c>
      <c r="W29" s="1730">
        <v>0</v>
      </c>
      <c r="X29" s="1730">
        <v>0</v>
      </c>
      <c r="Y29" s="1730">
        <v>0</v>
      </c>
      <c r="Z29" s="1730">
        <v>0</v>
      </c>
      <c r="AA29" s="1730">
        <v>0</v>
      </c>
      <c r="AB29" s="1730">
        <v>0</v>
      </c>
      <c r="AC29" s="1730">
        <v>0</v>
      </c>
      <c r="AD29" s="1730">
        <v>0</v>
      </c>
      <c r="AE29" s="1730">
        <v>0</v>
      </c>
      <c r="AF29" s="1730">
        <v>0</v>
      </c>
      <c r="AG29" s="1730">
        <v>0</v>
      </c>
      <c r="AH29" s="1731">
        <v>0</v>
      </c>
      <c r="AI29" s="2324">
        <f t="shared" si="3"/>
        <v>0</v>
      </c>
      <c r="AJ29" s="1077"/>
    </row>
    <row r="30" spans="2:38" x14ac:dyDescent="0.25">
      <c r="B30" s="2293"/>
      <c r="C30" s="1739"/>
      <c r="D30" s="1729">
        <v>0</v>
      </c>
      <c r="E30" s="1730">
        <v>0</v>
      </c>
      <c r="F30" s="1730">
        <v>0</v>
      </c>
      <c r="G30" s="1730">
        <v>0</v>
      </c>
      <c r="H30" s="1730">
        <v>0</v>
      </c>
      <c r="I30" s="1730">
        <v>0</v>
      </c>
      <c r="J30" s="1730">
        <v>0</v>
      </c>
      <c r="K30" s="1730">
        <v>0</v>
      </c>
      <c r="L30" s="1730">
        <v>0</v>
      </c>
      <c r="M30" s="1730">
        <v>0</v>
      </c>
      <c r="N30" s="1730">
        <v>0</v>
      </c>
      <c r="O30" s="1730">
        <v>0</v>
      </c>
      <c r="P30" s="1730">
        <v>0</v>
      </c>
      <c r="Q30" s="1731">
        <v>0</v>
      </c>
      <c r="R30" s="2278"/>
      <c r="S30" s="1726"/>
      <c r="T30" s="2321"/>
      <c r="U30" s="1732">
        <v>0</v>
      </c>
      <c r="V30" s="1730">
        <v>0</v>
      </c>
      <c r="W30" s="1730">
        <v>0</v>
      </c>
      <c r="X30" s="1730">
        <v>0</v>
      </c>
      <c r="Y30" s="1730">
        <v>0</v>
      </c>
      <c r="Z30" s="1730">
        <v>0</v>
      </c>
      <c r="AA30" s="1730">
        <v>0</v>
      </c>
      <c r="AB30" s="1730">
        <v>0</v>
      </c>
      <c r="AC30" s="1730">
        <v>0</v>
      </c>
      <c r="AD30" s="1730">
        <v>0</v>
      </c>
      <c r="AE30" s="1730">
        <v>0</v>
      </c>
      <c r="AF30" s="1730">
        <v>0</v>
      </c>
      <c r="AG30" s="1730">
        <v>0</v>
      </c>
      <c r="AH30" s="1731">
        <v>0</v>
      </c>
      <c r="AI30" s="2324">
        <f t="shared" si="3"/>
        <v>0</v>
      </c>
      <c r="AJ30" s="1077"/>
    </row>
    <row r="31" spans="2:38" x14ac:dyDescent="0.25">
      <c r="B31" s="2293"/>
      <c r="C31" s="1739"/>
      <c r="D31" s="1729">
        <v>0</v>
      </c>
      <c r="E31" s="1730">
        <v>0</v>
      </c>
      <c r="F31" s="1730">
        <v>0</v>
      </c>
      <c r="G31" s="1730">
        <v>0</v>
      </c>
      <c r="H31" s="1730">
        <v>0</v>
      </c>
      <c r="I31" s="1730">
        <v>0</v>
      </c>
      <c r="J31" s="1730">
        <v>0</v>
      </c>
      <c r="K31" s="1730">
        <v>0</v>
      </c>
      <c r="L31" s="1730">
        <v>0</v>
      </c>
      <c r="M31" s="1730">
        <v>0</v>
      </c>
      <c r="N31" s="1730">
        <v>0</v>
      </c>
      <c r="O31" s="1730">
        <v>0</v>
      </c>
      <c r="P31" s="1730">
        <v>0</v>
      </c>
      <c r="Q31" s="1731">
        <v>0</v>
      </c>
      <c r="R31" s="2278"/>
      <c r="S31" s="1726"/>
      <c r="T31" s="2321"/>
      <c r="U31" s="1732">
        <v>0</v>
      </c>
      <c r="V31" s="1730">
        <v>0</v>
      </c>
      <c r="W31" s="1730">
        <v>0</v>
      </c>
      <c r="X31" s="1730">
        <v>0</v>
      </c>
      <c r="Y31" s="1730">
        <v>0</v>
      </c>
      <c r="Z31" s="1730">
        <v>0</v>
      </c>
      <c r="AA31" s="1730">
        <v>0</v>
      </c>
      <c r="AB31" s="1730">
        <v>0</v>
      </c>
      <c r="AC31" s="1730">
        <v>0</v>
      </c>
      <c r="AD31" s="1730">
        <v>0</v>
      </c>
      <c r="AE31" s="1730">
        <v>0</v>
      </c>
      <c r="AF31" s="1730">
        <v>0</v>
      </c>
      <c r="AG31" s="1730">
        <v>0</v>
      </c>
      <c r="AH31" s="1731">
        <v>0</v>
      </c>
      <c r="AI31" s="2324">
        <f t="shared" si="3"/>
        <v>0</v>
      </c>
      <c r="AJ31" s="1077"/>
    </row>
    <row r="32" spans="2:38" x14ac:dyDescent="0.25">
      <c r="B32" s="2293"/>
      <c r="C32" s="1739"/>
      <c r="D32" s="1729">
        <v>0</v>
      </c>
      <c r="E32" s="1730">
        <v>0</v>
      </c>
      <c r="F32" s="1730">
        <v>0</v>
      </c>
      <c r="G32" s="1730">
        <v>0</v>
      </c>
      <c r="H32" s="1730">
        <v>0</v>
      </c>
      <c r="I32" s="1730">
        <v>0</v>
      </c>
      <c r="J32" s="1730">
        <v>0</v>
      </c>
      <c r="K32" s="1730">
        <v>0</v>
      </c>
      <c r="L32" s="1730">
        <v>0</v>
      </c>
      <c r="M32" s="1730">
        <v>0</v>
      </c>
      <c r="N32" s="1730">
        <v>0</v>
      </c>
      <c r="O32" s="1730">
        <v>0</v>
      </c>
      <c r="P32" s="1730">
        <v>0</v>
      </c>
      <c r="Q32" s="1731">
        <v>0</v>
      </c>
      <c r="R32" s="2278"/>
      <c r="S32" s="1726"/>
      <c r="T32" s="2321"/>
      <c r="U32" s="1732">
        <v>0</v>
      </c>
      <c r="V32" s="1730">
        <v>0</v>
      </c>
      <c r="W32" s="1730">
        <v>0</v>
      </c>
      <c r="X32" s="1730">
        <v>0</v>
      </c>
      <c r="Y32" s="1730">
        <v>0</v>
      </c>
      <c r="Z32" s="1730">
        <v>0</v>
      </c>
      <c r="AA32" s="1730">
        <v>0</v>
      </c>
      <c r="AB32" s="1730">
        <v>0</v>
      </c>
      <c r="AC32" s="1730">
        <v>0</v>
      </c>
      <c r="AD32" s="1730">
        <v>0</v>
      </c>
      <c r="AE32" s="1730">
        <v>0</v>
      </c>
      <c r="AF32" s="1730">
        <v>0</v>
      </c>
      <c r="AG32" s="1730">
        <v>0</v>
      </c>
      <c r="AH32" s="1731">
        <v>0</v>
      </c>
      <c r="AI32" s="2324">
        <f t="shared" si="3"/>
        <v>0</v>
      </c>
      <c r="AJ32" s="1077"/>
    </row>
    <row r="33" spans="2:38" ht="15.75" thickBot="1" x14ac:dyDescent="0.3">
      <c r="B33" s="2293"/>
      <c r="C33" s="1739"/>
      <c r="D33" s="1729">
        <v>0</v>
      </c>
      <c r="E33" s="1730">
        <v>0</v>
      </c>
      <c r="F33" s="1730">
        <v>0</v>
      </c>
      <c r="G33" s="1730">
        <v>0</v>
      </c>
      <c r="H33" s="1730">
        <v>0</v>
      </c>
      <c r="I33" s="1730">
        <v>0</v>
      </c>
      <c r="J33" s="1730">
        <v>0</v>
      </c>
      <c r="K33" s="1730">
        <v>0</v>
      </c>
      <c r="L33" s="1730">
        <v>0</v>
      </c>
      <c r="M33" s="1730">
        <v>0</v>
      </c>
      <c r="N33" s="1730">
        <v>0</v>
      </c>
      <c r="O33" s="1730">
        <v>0</v>
      </c>
      <c r="P33" s="1730">
        <v>0</v>
      </c>
      <c r="Q33" s="1735">
        <v>0</v>
      </c>
      <c r="R33" s="2278"/>
      <c r="S33" s="1726"/>
      <c r="T33" s="2321"/>
      <c r="U33" s="1736">
        <v>0</v>
      </c>
      <c r="V33" s="1730">
        <v>0</v>
      </c>
      <c r="W33" s="1730">
        <v>0</v>
      </c>
      <c r="X33" s="1730">
        <v>0</v>
      </c>
      <c r="Y33" s="1730">
        <v>0</v>
      </c>
      <c r="Z33" s="1730">
        <v>0</v>
      </c>
      <c r="AA33" s="1730">
        <v>0</v>
      </c>
      <c r="AB33" s="1730">
        <v>0</v>
      </c>
      <c r="AC33" s="1730">
        <v>0</v>
      </c>
      <c r="AD33" s="1730">
        <v>0</v>
      </c>
      <c r="AE33" s="1730">
        <v>0</v>
      </c>
      <c r="AF33" s="1730">
        <v>0</v>
      </c>
      <c r="AG33" s="1730">
        <v>0</v>
      </c>
      <c r="AH33" s="1731">
        <v>0</v>
      </c>
      <c r="AI33" s="2329">
        <f t="shared" si="3"/>
        <v>0</v>
      </c>
      <c r="AJ33" s="1077"/>
    </row>
    <row r="34" spans="2:38" ht="15.75" thickBot="1" x14ac:dyDescent="0.3">
      <c r="B34" s="2293"/>
      <c r="C34" s="2294" t="s">
        <v>562</v>
      </c>
      <c r="D34" s="2295"/>
      <c r="E34" s="2295"/>
      <c r="F34" s="2295"/>
      <c r="G34" s="2295"/>
      <c r="H34" s="2295"/>
      <c r="I34" s="2295"/>
      <c r="J34" s="2295"/>
      <c r="K34" s="2295"/>
      <c r="L34" s="2295"/>
      <c r="M34" s="2295"/>
      <c r="N34" s="2295"/>
      <c r="O34" s="2295"/>
      <c r="P34" s="2295"/>
      <c r="Q34" s="2295"/>
      <c r="R34" s="2278"/>
      <c r="S34" s="1726"/>
      <c r="T34" s="2321"/>
      <c r="U34" s="2295"/>
      <c r="V34" s="2295"/>
      <c r="W34" s="2295"/>
      <c r="X34" s="2295"/>
      <c r="Y34" s="2295"/>
      <c r="Z34" s="2295"/>
      <c r="AA34" s="2295"/>
      <c r="AB34" s="2295"/>
      <c r="AC34" s="2295"/>
      <c r="AD34" s="2295"/>
      <c r="AE34" s="2295"/>
      <c r="AF34" s="2295"/>
      <c r="AG34" s="2295"/>
      <c r="AH34" s="2295"/>
      <c r="AI34" s="2295"/>
      <c r="AJ34" s="1077"/>
    </row>
    <row r="35" spans="2:38" x14ac:dyDescent="0.25">
      <c r="B35" s="2293"/>
      <c r="C35" s="1740"/>
      <c r="D35" s="1741">
        <v>0</v>
      </c>
      <c r="E35" s="1742">
        <v>0</v>
      </c>
      <c r="F35" s="1742">
        <v>0</v>
      </c>
      <c r="G35" s="1742">
        <v>0</v>
      </c>
      <c r="H35" s="1742">
        <v>0</v>
      </c>
      <c r="I35" s="1742">
        <v>0</v>
      </c>
      <c r="J35" s="1742">
        <v>0</v>
      </c>
      <c r="K35" s="1742">
        <v>0</v>
      </c>
      <c r="L35" s="1742">
        <v>0</v>
      </c>
      <c r="M35" s="1742">
        <v>0</v>
      </c>
      <c r="N35" s="1742">
        <v>0</v>
      </c>
      <c r="O35" s="1742">
        <v>0</v>
      </c>
      <c r="P35" s="1742">
        <v>0</v>
      </c>
      <c r="Q35" s="1725">
        <v>0</v>
      </c>
      <c r="R35" s="2278"/>
      <c r="S35" s="1726"/>
      <c r="T35" s="2321"/>
      <c r="U35" s="1727">
        <v>0</v>
      </c>
      <c r="V35" s="1742">
        <v>0</v>
      </c>
      <c r="W35" s="1742">
        <v>0</v>
      </c>
      <c r="X35" s="1742">
        <v>0</v>
      </c>
      <c r="Y35" s="1742">
        <v>0</v>
      </c>
      <c r="Z35" s="1742">
        <v>0</v>
      </c>
      <c r="AA35" s="1742">
        <v>0</v>
      </c>
      <c r="AB35" s="1742">
        <v>0</v>
      </c>
      <c r="AC35" s="1742">
        <v>0</v>
      </c>
      <c r="AD35" s="1742">
        <v>0</v>
      </c>
      <c r="AE35" s="1742">
        <v>0</v>
      </c>
      <c r="AF35" s="1742">
        <v>0</v>
      </c>
      <c r="AG35" s="1742">
        <v>0</v>
      </c>
      <c r="AH35" s="1743">
        <v>23</v>
      </c>
      <c r="AI35" s="2330">
        <f>SUM(D35:Q35)+SUM(U35:AH35)</f>
        <v>23</v>
      </c>
      <c r="AJ35" s="1077"/>
    </row>
    <row r="36" spans="2:38" ht="15.75" thickBot="1" x14ac:dyDescent="0.3">
      <c r="B36" s="2293"/>
      <c r="C36" s="1739"/>
      <c r="D36" s="1729">
        <v>0</v>
      </c>
      <c r="E36" s="1730">
        <v>0</v>
      </c>
      <c r="F36" s="1730">
        <v>0</v>
      </c>
      <c r="G36" s="1730">
        <v>0</v>
      </c>
      <c r="H36" s="1730">
        <v>0</v>
      </c>
      <c r="I36" s="1730">
        <v>0</v>
      </c>
      <c r="J36" s="1730">
        <v>0</v>
      </c>
      <c r="K36" s="1730">
        <v>0</v>
      </c>
      <c r="L36" s="1730">
        <v>0</v>
      </c>
      <c r="M36" s="1730">
        <v>0</v>
      </c>
      <c r="N36" s="1730">
        <v>0</v>
      </c>
      <c r="O36" s="1730">
        <v>0</v>
      </c>
      <c r="P36" s="1730">
        <v>0</v>
      </c>
      <c r="Q36" s="1731">
        <v>0</v>
      </c>
      <c r="R36" s="2278"/>
      <c r="S36" s="1726"/>
      <c r="T36" s="2321"/>
      <c r="U36" s="1732">
        <v>0</v>
      </c>
      <c r="V36" s="1730">
        <v>0</v>
      </c>
      <c r="W36" s="1730">
        <v>0</v>
      </c>
      <c r="X36" s="1730">
        <v>0</v>
      </c>
      <c r="Y36" s="1730">
        <v>0</v>
      </c>
      <c r="Z36" s="1730">
        <v>0</v>
      </c>
      <c r="AA36" s="1730">
        <v>0</v>
      </c>
      <c r="AB36" s="1730">
        <v>0</v>
      </c>
      <c r="AC36" s="1730">
        <v>0</v>
      </c>
      <c r="AD36" s="1730">
        <v>0</v>
      </c>
      <c r="AE36" s="1730">
        <v>0</v>
      </c>
      <c r="AF36" s="1730">
        <v>0</v>
      </c>
      <c r="AG36" s="1730">
        <v>0</v>
      </c>
      <c r="AH36" s="1731">
        <v>0</v>
      </c>
      <c r="AI36" s="2324">
        <f>SUM(D36:Q36)+SUM(U36:AH36)</f>
        <v>0</v>
      </c>
      <c r="AJ36" s="1077"/>
    </row>
    <row r="37" spans="2:38" ht="15.75" customHeight="1" thickBot="1" x14ac:dyDescent="0.3">
      <c r="B37" s="2296"/>
      <c r="C37" s="2297" t="s">
        <v>312</v>
      </c>
      <c r="D37" s="2280">
        <f t="shared" ref="D37:Q37" si="4">SUM(D28:D33)+SUM(D35:D36)</f>
        <v>0</v>
      </c>
      <c r="E37" s="2281">
        <f t="shared" si="4"/>
        <v>0</v>
      </c>
      <c r="F37" s="2281">
        <f t="shared" si="4"/>
        <v>0</v>
      </c>
      <c r="G37" s="2281">
        <f t="shared" si="4"/>
        <v>0</v>
      </c>
      <c r="H37" s="2281">
        <f t="shared" si="4"/>
        <v>0</v>
      </c>
      <c r="I37" s="2281">
        <f t="shared" si="4"/>
        <v>0</v>
      </c>
      <c r="J37" s="2281">
        <f t="shared" si="4"/>
        <v>0</v>
      </c>
      <c r="K37" s="2281">
        <f t="shared" si="4"/>
        <v>0</v>
      </c>
      <c r="L37" s="2281">
        <f t="shared" si="4"/>
        <v>0</v>
      </c>
      <c r="M37" s="2281">
        <f t="shared" si="4"/>
        <v>0</v>
      </c>
      <c r="N37" s="2281">
        <f t="shared" si="4"/>
        <v>0</v>
      </c>
      <c r="O37" s="2281">
        <f t="shared" si="4"/>
        <v>0</v>
      </c>
      <c r="P37" s="2281">
        <f t="shared" si="4"/>
        <v>0</v>
      </c>
      <c r="Q37" s="2282">
        <f t="shared" si="4"/>
        <v>0</v>
      </c>
      <c r="R37" s="2278"/>
      <c r="S37" s="1726"/>
      <c r="T37" s="2321"/>
      <c r="U37" s="2280">
        <f t="shared" ref="U37:AH37" si="5">SUM(U28:U33)+SUM(U35:U36)</f>
        <v>0</v>
      </c>
      <c r="V37" s="2281">
        <f t="shared" si="5"/>
        <v>0</v>
      </c>
      <c r="W37" s="2281">
        <f>SUM(W28:W33)+SUM(W35:W36)</f>
        <v>0</v>
      </c>
      <c r="X37" s="2281">
        <f t="shared" si="5"/>
        <v>0</v>
      </c>
      <c r="Y37" s="2281">
        <f t="shared" si="5"/>
        <v>0</v>
      </c>
      <c r="Z37" s="2281">
        <f t="shared" si="5"/>
        <v>0</v>
      </c>
      <c r="AA37" s="2281">
        <f t="shared" si="5"/>
        <v>0</v>
      </c>
      <c r="AB37" s="2281">
        <f t="shared" si="5"/>
        <v>0</v>
      </c>
      <c r="AC37" s="2281">
        <f t="shared" si="5"/>
        <v>0</v>
      </c>
      <c r="AD37" s="2281">
        <f t="shared" si="5"/>
        <v>0</v>
      </c>
      <c r="AE37" s="2281">
        <f t="shared" si="5"/>
        <v>0</v>
      </c>
      <c r="AF37" s="2326">
        <f t="shared" si="5"/>
        <v>0</v>
      </c>
      <c r="AG37" s="2326">
        <f t="shared" si="5"/>
        <v>0</v>
      </c>
      <c r="AH37" s="2282">
        <f t="shared" si="5"/>
        <v>23</v>
      </c>
      <c r="AI37" s="2327">
        <f>ROUND((SUM(AI28:AI33)+SUM(AI35:AI36)),0)</f>
        <v>23</v>
      </c>
      <c r="AJ37" s="1077"/>
      <c r="AK37" s="2070" t="str">
        <f>IF(AND('7A'!F51&lt;&gt;0,AI37&lt;&gt;0,I37&lt;&gt;'7A'!F51),"WARNING: Total Permanent Sources do not match Form 7A","")</f>
        <v>WARNING: Total Permanent Sources do not match Form 7A</v>
      </c>
      <c r="AL37" s="2071"/>
    </row>
    <row r="38" spans="2:38" ht="3.75" customHeight="1" thickBot="1" x14ac:dyDescent="0.3">
      <c r="B38" s="2296"/>
      <c r="C38" s="2298"/>
      <c r="D38" s="2299"/>
      <c r="E38" s="2299"/>
      <c r="F38" s="2299"/>
      <c r="G38" s="2299"/>
      <c r="H38" s="2299"/>
      <c r="I38" s="2299"/>
      <c r="J38" s="2299"/>
      <c r="K38" s="2299"/>
      <c r="L38" s="2299"/>
      <c r="M38" s="2299"/>
      <c r="N38" s="2299"/>
      <c r="O38" s="2299"/>
      <c r="P38" s="2299"/>
      <c r="Q38" s="2299"/>
      <c r="R38" s="2278"/>
      <c r="S38" s="1726"/>
      <c r="T38" s="2321"/>
      <c r="U38" s="2299"/>
      <c r="V38" s="2299"/>
      <c r="W38" s="2299"/>
      <c r="X38" s="2299"/>
      <c r="Y38" s="2299"/>
      <c r="Z38" s="2299"/>
      <c r="AA38" s="2299"/>
      <c r="AB38" s="2299"/>
      <c r="AC38" s="2299"/>
      <c r="AD38" s="2299"/>
      <c r="AE38" s="2299"/>
      <c r="AF38" s="2299"/>
      <c r="AG38" s="2299"/>
      <c r="AH38" s="2299"/>
      <c r="AI38" s="2331"/>
      <c r="AJ38" s="1077"/>
      <c r="AK38" s="2070"/>
      <c r="AL38" s="2071"/>
    </row>
    <row r="39" spans="2:38" ht="15.75" thickBot="1" x14ac:dyDescent="0.3">
      <c r="B39" s="2267"/>
      <c r="C39" s="2300" t="s">
        <v>313</v>
      </c>
      <c r="D39" s="2280">
        <f t="shared" ref="D39:AH39" si="6">D24+D37</f>
        <v>0</v>
      </c>
      <c r="E39" s="2281">
        <f t="shared" si="6"/>
        <v>0</v>
      </c>
      <c r="F39" s="2281">
        <f t="shared" si="6"/>
        <v>0</v>
      </c>
      <c r="G39" s="2281">
        <f t="shared" si="6"/>
        <v>0</v>
      </c>
      <c r="H39" s="2281">
        <f t="shared" si="6"/>
        <v>0</v>
      </c>
      <c r="I39" s="2281">
        <f t="shared" si="6"/>
        <v>0</v>
      </c>
      <c r="J39" s="2281">
        <f t="shared" si="6"/>
        <v>0</v>
      </c>
      <c r="K39" s="2281">
        <f t="shared" si="6"/>
        <v>0</v>
      </c>
      <c r="L39" s="2281">
        <f t="shared" si="6"/>
        <v>0</v>
      </c>
      <c r="M39" s="2281">
        <f t="shared" si="6"/>
        <v>0</v>
      </c>
      <c r="N39" s="2281">
        <f t="shared" si="6"/>
        <v>0</v>
      </c>
      <c r="O39" s="2281">
        <f t="shared" si="6"/>
        <v>0</v>
      </c>
      <c r="P39" s="2281">
        <f t="shared" si="6"/>
        <v>0</v>
      </c>
      <c r="Q39" s="2282">
        <f t="shared" si="6"/>
        <v>0</v>
      </c>
      <c r="R39" s="2278"/>
      <c r="S39" s="1726"/>
      <c r="T39" s="2321"/>
      <c r="U39" s="2280">
        <f t="shared" si="6"/>
        <v>0</v>
      </c>
      <c r="V39" s="2281">
        <f t="shared" si="6"/>
        <v>0</v>
      </c>
      <c r="W39" s="2281">
        <f t="shared" si="6"/>
        <v>0</v>
      </c>
      <c r="X39" s="2281">
        <f t="shared" si="6"/>
        <v>0</v>
      </c>
      <c r="Y39" s="2281">
        <f t="shared" si="6"/>
        <v>0</v>
      </c>
      <c r="Z39" s="2281">
        <f t="shared" si="6"/>
        <v>0</v>
      </c>
      <c r="AA39" s="2281">
        <f t="shared" si="6"/>
        <v>0</v>
      </c>
      <c r="AB39" s="2281">
        <f t="shared" si="6"/>
        <v>0</v>
      </c>
      <c r="AC39" s="2281">
        <f t="shared" si="6"/>
        <v>0</v>
      </c>
      <c r="AD39" s="2281">
        <f t="shared" si="6"/>
        <v>0</v>
      </c>
      <c r="AE39" s="2281">
        <f t="shared" si="6"/>
        <v>0</v>
      </c>
      <c r="AF39" s="2326">
        <f t="shared" si="6"/>
        <v>0</v>
      </c>
      <c r="AG39" s="2326">
        <f t="shared" si="6"/>
        <v>0</v>
      </c>
      <c r="AH39" s="2282">
        <f t="shared" si="6"/>
        <v>55</v>
      </c>
      <c r="AI39" s="2332">
        <f>AI24+AI37</f>
        <v>55</v>
      </c>
      <c r="AJ39" s="1077"/>
      <c r="AK39" s="2070"/>
      <c r="AL39" s="2071"/>
    </row>
    <row r="40" spans="2:38" x14ac:dyDescent="0.25">
      <c r="B40" s="2267"/>
      <c r="C40" s="73"/>
      <c r="D40" s="73"/>
      <c r="E40" s="73"/>
      <c r="F40" s="73"/>
      <c r="G40" s="73"/>
      <c r="H40" s="73"/>
      <c r="I40" s="73"/>
      <c r="J40" s="73"/>
      <c r="K40" s="2301"/>
      <c r="L40" s="2292"/>
      <c r="M40" s="2292"/>
      <c r="N40" s="2292"/>
      <c r="O40" s="2292"/>
      <c r="P40" s="2292"/>
      <c r="Q40" s="2292"/>
      <c r="R40" s="2287"/>
      <c r="S40" s="1737"/>
      <c r="T40" s="2321"/>
      <c r="U40" s="2292"/>
      <c r="V40" s="2292"/>
      <c r="W40" s="2292"/>
      <c r="X40" s="2292"/>
      <c r="Y40" s="2292"/>
      <c r="Z40" s="2292"/>
      <c r="AA40" s="2292"/>
      <c r="AB40" s="2292"/>
      <c r="AC40" s="2292"/>
      <c r="AD40" s="2292"/>
      <c r="AE40" s="2292"/>
      <c r="AF40" s="2292"/>
      <c r="AG40" s="2292"/>
      <c r="AH40" s="2292"/>
      <c r="AI40" s="2292"/>
      <c r="AJ40" s="1077"/>
    </row>
    <row r="41" spans="2:38" ht="15.75" thickBot="1" x14ac:dyDescent="0.3">
      <c r="B41" s="2267"/>
      <c r="C41" s="2302" t="s">
        <v>314</v>
      </c>
      <c r="D41" s="2302"/>
      <c r="E41" s="2302"/>
      <c r="F41" s="2302"/>
      <c r="G41" s="2302"/>
      <c r="H41" s="2302"/>
      <c r="I41" s="2302"/>
      <c r="J41" s="2302"/>
      <c r="K41" s="2302"/>
      <c r="L41" s="2303"/>
      <c r="M41" s="2303"/>
      <c r="N41" s="2303"/>
      <c r="O41" s="2303"/>
      <c r="P41" s="2303"/>
      <c r="Q41" s="2303"/>
      <c r="R41" s="2287"/>
      <c r="S41" s="1737"/>
      <c r="T41" s="2321"/>
      <c r="U41" s="2333" t="s">
        <v>734</v>
      </c>
      <c r="V41" s="2303"/>
      <c r="W41" s="2303"/>
      <c r="X41" s="2303"/>
      <c r="Y41" s="2303"/>
      <c r="Z41" s="2303"/>
      <c r="AA41" s="2303"/>
      <c r="AB41" s="2303"/>
      <c r="AC41" s="2303"/>
      <c r="AD41" s="2303"/>
      <c r="AE41" s="2303"/>
      <c r="AF41" s="2303"/>
      <c r="AG41" s="2303"/>
      <c r="AH41" s="2303"/>
      <c r="AI41" s="2303"/>
      <c r="AJ41" s="1077"/>
    </row>
    <row r="42" spans="2:38" x14ac:dyDescent="0.25">
      <c r="B42" s="2267"/>
      <c r="C42" s="2304" t="s">
        <v>22</v>
      </c>
      <c r="D42" s="1744">
        <v>0</v>
      </c>
      <c r="E42" s="1745">
        <v>0</v>
      </c>
      <c r="F42" s="1745">
        <v>0</v>
      </c>
      <c r="G42" s="1745">
        <v>0</v>
      </c>
      <c r="H42" s="1745">
        <v>0</v>
      </c>
      <c r="I42" s="1745">
        <v>0</v>
      </c>
      <c r="J42" s="1745">
        <v>0</v>
      </c>
      <c r="K42" s="1745">
        <v>0</v>
      </c>
      <c r="L42" s="1745">
        <v>0</v>
      </c>
      <c r="M42" s="1745">
        <v>0</v>
      </c>
      <c r="N42" s="1745">
        <v>0</v>
      </c>
      <c r="O42" s="1745">
        <v>0</v>
      </c>
      <c r="P42" s="1745">
        <v>0</v>
      </c>
      <c r="Q42" s="1746">
        <v>0</v>
      </c>
      <c r="R42" s="2278"/>
      <c r="S42" s="1726"/>
      <c r="T42" s="2321"/>
      <c r="U42" s="1747">
        <v>0</v>
      </c>
      <c r="V42" s="1745">
        <v>0</v>
      </c>
      <c r="W42" s="1745">
        <v>0</v>
      </c>
      <c r="X42" s="1745">
        <v>0</v>
      </c>
      <c r="Y42" s="1745">
        <v>0</v>
      </c>
      <c r="Z42" s="1745">
        <v>0</v>
      </c>
      <c r="AA42" s="1745">
        <v>0</v>
      </c>
      <c r="AB42" s="1745">
        <v>0</v>
      </c>
      <c r="AC42" s="1745">
        <v>0</v>
      </c>
      <c r="AD42" s="1745">
        <v>0</v>
      </c>
      <c r="AE42" s="1745">
        <v>0</v>
      </c>
      <c r="AF42" s="1745">
        <v>0</v>
      </c>
      <c r="AG42" s="1745">
        <v>0</v>
      </c>
      <c r="AH42" s="1746">
        <v>0</v>
      </c>
      <c r="AI42" s="2328">
        <f t="shared" ref="AI42:AI50" si="7">SUM(D42:Q42)+SUM(U42:AH42)</f>
        <v>0</v>
      </c>
      <c r="AJ42" s="1077"/>
    </row>
    <row r="43" spans="2:38" x14ac:dyDescent="0.25">
      <c r="B43" s="2267"/>
      <c r="C43" s="2305" t="s">
        <v>315</v>
      </c>
      <c r="D43" s="1748">
        <v>0</v>
      </c>
      <c r="E43" s="1749">
        <v>0</v>
      </c>
      <c r="F43" s="1749">
        <v>0</v>
      </c>
      <c r="G43" s="1749">
        <v>0</v>
      </c>
      <c r="H43" s="1749">
        <v>0</v>
      </c>
      <c r="I43" s="1749">
        <v>0</v>
      </c>
      <c r="J43" s="1749">
        <v>0</v>
      </c>
      <c r="K43" s="1749">
        <v>0</v>
      </c>
      <c r="L43" s="1749">
        <v>0</v>
      </c>
      <c r="M43" s="1749">
        <v>0</v>
      </c>
      <c r="N43" s="1749">
        <v>0</v>
      </c>
      <c r="O43" s="1749">
        <v>0</v>
      </c>
      <c r="P43" s="1749">
        <v>0</v>
      </c>
      <c r="Q43" s="1750">
        <v>0</v>
      </c>
      <c r="R43" s="2278"/>
      <c r="S43" s="1726"/>
      <c r="T43" s="2321"/>
      <c r="U43" s="1751">
        <v>0</v>
      </c>
      <c r="V43" s="1749">
        <v>0</v>
      </c>
      <c r="W43" s="1749">
        <v>0</v>
      </c>
      <c r="X43" s="1749">
        <v>0</v>
      </c>
      <c r="Y43" s="1749">
        <v>0</v>
      </c>
      <c r="Z43" s="1749">
        <v>0</v>
      </c>
      <c r="AA43" s="1749">
        <v>0</v>
      </c>
      <c r="AB43" s="1749">
        <v>0</v>
      </c>
      <c r="AC43" s="1749">
        <v>0</v>
      </c>
      <c r="AD43" s="1749">
        <v>0</v>
      </c>
      <c r="AE43" s="1749">
        <v>0</v>
      </c>
      <c r="AF43" s="1749">
        <v>0</v>
      </c>
      <c r="AG43" s="1749">
        <v>0</v>
      </c>
      <c r="AH43" s="1750">
        <v>0</v>
      </c>
      <c r="AI43" s="2324">
        <f t="shared" si="7"/>
        <v>0</v>
      </c>
      <c r="AJ43" s="1077"/>
    </row>
    <row r="44" spans="2:38" x14ac:dyDescent="0.25">
      <c r="B44" s="2267"/>
      <c r="C44" s="2305" t="s">
        <v>704</v>
      </c>
      <c r="D44" s="1748">
        <v>0</v>
      </c>
      <c r="E44" s="1749">
        <v>0</v>
      </c>
      <c r="F44" s="1749">
        <v>0</v>
      </c>
      <c r="G44" s="1749">
        <v>0</v>
      </c>
      <c r="H44" s="1749">
        <v>0</v>
      </c>
      <c r="I44" s="1749">
        <v>0</v>
      </c>
      <c r="J44" s="1749">
        <v>0</v>
      </c>
      <c r="K44" s="1749">
        <v>0</v>
      </c>
      <c r="L44" s="1749">
        <v>0</v>
      </c>
      <c r="M44" s="1749">
        <v>0</v>
      </c>
      <c r="N44" s="1749">
        <v>0</v>
      </c>
      <c r="O44" s="1749">
        <v>0</v>
      </c>
      <c r="P44" s="1749">
        <v>0</v>
      </c>
      <c r="Q44" s="1750">
        <v>0</v>
      </c>
      <c r="R44" s="2278"/>
      <c r="S44" s="1726"/>
      <c r="T44" s="2321"/>
      <c r="U44" s="1751">
        <v>0</v>
      </c>
      <c r="V44" s="1749">
        <v>0</v>
      </c>
      <c r="W44" s="1749">
        <v>0</v>
      </c>
      <c r="X44" s="1749">
        <v>0</v>
      </c>
      <c r="Y44" s="1749">
        <v>0</v>
      </c>
      <c r="Z44" s="1749">
        <v>0</v>
      </c>
      <c r="AA44" s="1749">
        <v>0</v>
      </c>
      <c r="AB44" s="1749">
        <v>0</v>
      </c>
      <c r="AC44" s="1749">
        <v>0</v>
      </c>
      <c r="AD44" s="1749">
        <v>0</v>
      </c>
      <c r="AE44" s="1749">
        <v>0</v>
      </c>
      <c r="AF44" s="1749">
        <v>0</v>
      </c>
      <c r="AG44" s="1749">
        <v>0</v>
      </c>
      <c r="AH44" s="1750">
        <v>0</v>
      </c>
      <c r="AI44" s="2324">
        <f t="shared" si="7"/>
        <v>0</v>
      </c>
      <c r="AJ44" s="1077"/>
    </row>
    <row r="45" spans="2:38" x14ac:dyDescent="0.25">
      <c r="B45" s="2267"/>
      <c r="C45" s="2305" t="s">
        <v>316</v>
      </c>
      <c r="D45" s="1748">
        <v>0</v>
      </c>
      <c r="E45" s="1749">
        <v>0</v>
      </c>
      <c r="F45" s="1749">
        <v>0</v>
      </c>
      <c r="G45" s="1749">
        <v>0</v>
      </c>
      <c r="H45" s="1749">
        <v>0</v>
      </c>
      <c r="I45" s="1749">
        <v>0</v>
      </c>
      <c r="J45" s="1749">
        <v>0</v>
      </c>
      <c r="K45" s="1749">
        <v>0</v>
      </c>
      <c r="L45" s="1749">
        <v>0</v>
      </c>
      <c r="M45" s="1749">
        <v>0</v>
      </c>
      <c r="N45" s="1749">
        <v>0</v>
      </c>
      <c r="O45" s="1749">
        <v>0</v>
      </c>
      <c r="P45" s="1749">
        <v>0</v>
      </c>
      <c r="Q45" s="1750">
        <v>0</v>
      </c>
      <c r="R45" s="2278"/>
      <c r="S45" s="1726"/>
      <c r="T45" s="2321"/>
      <c r="U45" s="1751">
        <v>0</v>
      </c>
      <c r="V45" s="1749">
        <v>0</v>
      </c>
      <c r="W45" s="1749">
        <v>0</v>
      </c>
      <c r="X45" s="1749">
        <v>0</v>
      </c>
      <c r="Y45" s="1749">
        <v>0</v>
      </c>
      <c r="Z45" s="1749">
        <v>0</v>
      </c>
      <c r="AA45" s="1749">
        <v>0</v>
      </c>
      <c r="AB45" s="1749">
        <v>0</v>
      </c>
      <c r="AC45" s="1749">
        <v>0</v>
      </c>
      <c r="AD45" s="1749">
        <v>0</v>
      </c>
      <c r="AE45" s="1749">
        <v>0</v>
      </c>
      <c r="AF45" s="1749">
        <v>0</v>
      </c>
      <c r="AG45" s="1749">
        <v>0</v>
      </c>
      <c r="AH45" s="1750">
        <v>8</v>
      </c>
      <c r="AI45" s="2324">
        <f t="shared" si="7"/>
        <v>8</v>
      </c>
      <c r="AJ45" s="1077"/>
    </row>
    <row r="46" spans="2:38" x14ac:dyDescent="0.25">
      <c r="B46" s="2267"/>
      <c r="C46" s="2306" t="s">
        <v>189</v>
      </c>
      <c r="D46" s="1748">
        <v>0</v>
      </c>
      <c r="E46" s="1749">
        <v>0</v>
      </c>
      <c r="F46" s="1749">
        <v>0</v>
      </c>
      <c r="G46" s="1749">
        <v>0</v>
      </c>
      <c r="H46" s="1749">
        <v>0</v>
      </c>
      <c r="I46" s="1749">
        <v>0</v>
      </c>
      <c r="J46" s="1749">
        <v>0</v>
      </c>
      <c r="K46" s="1749">
        <v>0</v>
      </c>
      <c r="L46" s="1749">
        <v>0</v>
      </c>
      <c r="M46" s="1749">
        <v>0</v>
      </c>
      <c r="N46" s="1749">
        <v>0</v>
      </c>
      <c r="O46" s="1749">
        <v>0</v>
      </c>
      <c r="P46" s="1749">
        <v>0</v>
      </c>
      <c r="Q46" s="1750">
        <v>0</v>
      </c>
      <c r="R46" s="2278"/>
      <c r="S46" s="1726"/>
      <c r="T46" s="2321"/>
      <c r="U46" s="1751">
        <v>0</v>
      </c>
      <c r="V46" s="1749">
        <v>0</v>
      </c>
      <c r="W46" s="1749">
        <v>0</v>
      </c>
      <c r="X46" s="1749">
        <v>0</v>
      </c>
      <c r="Y46" s="1749">
        <v>0</v>
      </c>
      <c r="Z46" s="1749">
        <v>0</v>
      </c>
      <c r="AA46" s="1749">
        <v>0</v>
      </c>
      <c r="AB46" s="1749">
        <v>0</v>
      </c>
      <c r="AC46" s="1749">
        <v>0</v>
      </c>
      <c r="AD46" s="1749">
        <v>0</v>
      </c>
      <c r="AE46" s="1749">
        <v>0</v>
      </c>
      <c r="AF46" s="1749">
        <v>0</v>
      </c>
      <c r="AG46" s="1749">
        <v>0</v>
      </c>
      <c r="AH46" s="1750">
        <v>0</v>
      </c>
      <c r="AI46" s="2324">
        <f t="shared" si="7"/>
        <v>0</v>
      </c>
      <c r="AJ46" s="1077"/>
    </row>
    <row r="47" spans="2:38" x14ac:dyDescent="0.25">
      <c r="B47" s="2267"/>
      <c r="C47" s="2306" t="s">
        <v>195</v>
      </c>
      <c r="D47" s="1748">
        <v>0</v>
      </c>
      <c r="E47" s="1749">
        <v>0</v>
      </c>
      <c r="F47" s="1749">
        <v>0</v>
      </c>
      <c r="G47" s="1749">
        <v>0</v>
      </c>
      <c r="H47" s="1749">
        <v>0</v>
      </c>
      <c r="I47" s="1749">
        <v>0</v>
      </c>
      <c r="J47" s="1749">
        <v>0</v>
      </c>
      <c r="K47" s="1749">
        <v>0</v>
      </c>
      <c r="L47" s="1749">
        <v>0</v>
      </c>
      <c r="M47" s="1749">
        <v>0</v>
      </c>
      <c r="N47" s="1749">
        <v>0</v>
      </c>
      <c r="O47" s="1749">
        <v>0</v>
      </c>
      <c r="P47" s="1749">
        <v>0</v>
      </c>
      <c r="Q47" s="1750">
        <v>0</v>
      </c>
      <c r="R47" s="2278"/>
      <c r="S47" s="1726"/>
      <c r="T47" s="2321"/>
      <c r="U47" s="1751">
        <v>0</v>
      </c>
      <c r="V47" s="1749">
        <v>0</v>
      </c>
      <c r="W47" s="1749">
        <v>0</v>
      </c>
      <c r="X47" s="1749">
        <v>0</v>
      </c>
      <c r="Y47" s="1749">
        <v>0</v>
      </c>
      <c r="Z47" s="1749">
        <v>0</v>
      </c>
      <c r="AA47" s="1749">
        <v>0</v>
      </c>
      <c r="AB47" s="1749">
        <v>0</v>
      </c>
      <c r="AC47" s="1749">
        <v>0</v>
      </c>
      <c r="AD47" s="1749">
        <v>0</v>
      </c>
      <c r="AE47" s="1749">
        <v>0</v>
      </c>
      <c r="AF47" s="1749">
        <v>0</v>
      </c>
      <c r="AG47" s="1749">
        <v>0</v>
      </c>
      <c r="AH47" s="1750">
        <v>0</v>
      </c>
      <c r="AI47" s="2324">
        <f t="shared" si="7"/>
        <v>0</v>
      </c>
      <c r="AJ47" s="1077"/>
    </row>
    <row r="48" spans="2:38" x14ac:dyDescent="0.25">
      <c r="B48" s="2267"/>
      <c r="C48" s="2306" t="s">
        <v>203</v>
      </c>
      <c r="D48" s="1748">
        <v>0</v>
      </c>
      <c r="E48" s="1749">
        <v>0</v>
      </c>
      <c r="F48" s="1749">
        <v>0</v>
      </c>
      <c r="G48" s="1749">
        <v>0</v>
      </c>
      <c r="H48" s="1749">
        <v>0</v>
      </c>
      <c r="I48" s="1749">
        <v>0</v>
      </c>
      <c r="J48" s="1749">
        <v>0</v>
      </c>
      <c r="K48" s="1749">
        <v>0</v>
      </c>
      <c r="L48" s="1749">
        <v>0</v>
      </c>
      <c r="M48" s="1749">
        <v>0</v>
      </c>
      <c r="N48" s="1749">
        <v>0</v>
      </c>
      <c r="O48" s="1749">
        <v>0</v>
      </c>
      <c r="P48" s="1749">
        <v>0</v>
      </c>
      <c r="Q48" s="1750">
        <v>0</v>
      </c>
      <c r="R48" s="2278"/>
      <c r="S48" s="1726"/>
      <c r="T48" s="2321"/>
      <c r="U48" s="1751">
        <v>0</v>
      </c>
      <c r="V48" s="1749">
        <v>0</v>
      </c>
      <c r="W48" s="1749">
        <v>0</v>
      </c>
      <c r="X48" s="1749">
        <v>0</v>
      </c>
      <c r="Y48" s="1749">
        <v>0</v>
      </c>
      <c r="Z48" s="1749">
        <v>0</v>
      </c>
      <c r="AA48" s="1749">
        <v>0</v>
      </c>
      <c r="AB48" s="1749">
        <v>0</v>
      </c>
      <c r="AC48" s="1749">
        <v>0</v>
      </c>
      <c r="AD48" s="1749">
        <v>0</v>
      </c>
      <c r="AE48" s="1749">
        <v>0</v>
      </c>
      <c r="AF48" s="1749">
        <v>0</v>
      </c>
      <c r="AG48" s="1749">
        <v>0</v>
      </c>
      <c r="AH48" s="1750">
        <v>0</v>
      </c>
      <c r="AI48" s="2324">
        <f t="shared" si="7"/>
        <v>0</v>
      </c>
      <c r="AJ48" s="1077"/>
    </row>
    <row r="49" spans="2:38" x14ac:dyDescent="0.25">
      <c r="B49" s="2267"/>
      <c r="C49" s="2306" t="s">
        <v>206</v>
      </c>
      <c r="D49" s="1748">
        <v>0</v>
      </c>
      <c r="E49" s="1749">
        <v>0</v>
      </c>
      <c r="F49" s="1749">
        <v>0</v>
      </c>
      <c r="G49" s="1749">
        <v>0</v>
      </c>
      <c r="H49" s="1749">
        <v>0</v>
      </c>
      <c r="I49" s="1749">
        <v>0</v>
      </c>
      <c r="J49" s="1749">
        <v>0</v>
      </c>
      <c r="K49" s="1749">
        <v>0</v>
      </c>
      <c r="L49" s="1749">
        <v>0</v>
      </c>
      <c r="M49" s="1749">
        <v>0</v>
      </c>
      <c r="N49" s="1749">
        <v>0</v>
      </c>
      <c r="O49" s="1749">
        <v>0</v>
      </c>
      <c r="P49" s="1749">
        <v>0</v>
      </c>
      <c r="Q49" s="1750">
        <v>0</v>
      </c>
      <c r="R49" s="2278"/>
      <c r="S49" s="1726"/>
      <c r="T49" s="2321"/>
      <c r="U49" s="1751">
        <v>0</v>
      </c>
      <c r="V49" s="1749">
        <v>0</v>
      </c>
      <c r="W49" s="1749">
        <v>0</v>
      </c>
      <c r="X49" s="1749">
        <v>0</v>
      </c>
      <c r="Y49" s="1749">
        <v>0</v>
      </c>
      <c r="Z49" s="1749">
        <v>0</v>
      </c>
      <c r="AA49" s="1749">
        <v>0</v>
      </c>
      <c r="AB49" s="1749">
        <v>0</v>
      </c>
      <c r="AC49" s="1749">
        <v>0</v>
      </c>
      <c r="AD49" s="1749">
        <v>0</v>
      </c>
      <c r="AE49" s="1749">
        <v>0</v>
      </c>
      <c r="AF49" s="1749">
        <v>0</v>
      </c>
      <c r="AG49" s="1749">
        <v>0</v>
      </c>
      <c r="AH49" s="1750">
        <v>0</v>
      </c>
      <c r="AI49" s="2324">
        <f t="shared" si="7"/>
        <v>0</v>
      </c>
      <c r="AJ49" s="1077"/>
    </row>
    <row r="50" spans="2:38" ht="15.75" thickBot="1" x14ac:dyDescent="0.3">
      <c r="B50" s="2267"/>
      <c r="C50" s="2306" t="s">
        <v>317</v>
      </c>
      <c r="D50" s="1752">
        <v>0</v>
      </c>
      <c r="E50" s="1753">
        <v>0</v>
      </c>
      <c r="F50" s="1753">
        <v>0</v>
      </c>
      <c r="G50" s="1753">
        <v>0</v>
      </c>
      <c r="H50" s="1753">
        <v>0</v>
      </c>
      <c r="I50" s="1753">
        <v>0</v>
      </c>
      <c r="J50" s="1753">
        <v>0</v>
      </c>
      <c r="K50" s="1753">
        <v>0</v>
      </c>
      <c r="L50" s="1753">
        <v>0</v>
      </c>
      <c r="M50" s="1753">
        <v>0</v>
      </c>
      <c r="N50" s="1753">
        <v>0</v>
      </c>
      <c r="O50" s="1753">
        <v>0</v>
      </c>
      <c r="P50" s="1753">
        <v>0</v>
      </c>
      <c r="Q50" s="1754">
        <v>0</v>
      </c>
      <c r="R50" s="2278"/>
      <c r="S50" s="1726"/>
      <c r="T50" s="2321"/>
      <c r="U50" s="1755">
        <v>0</v>
      </c>
      <c r="V50" s="1753">
        <v>0</v>
      </c>
      <c r="W50" s="1753">
        <v>0</v>
      </c>
      <c r="X50" s="1753">
        <v>0</v>
      </c>
      <c r="Y50" s="1753">
        <v>0</v>
      </c>
      <c r="Z50" s="1753">
        <v>0</v>
      </c>
      <c r="AA50" s="1753">
        <v>0</v>
      </c>
      <c r="AB50" s="1753">
        <v>0</v>
      </c>
      <c r="AC50" s="1753">
        <v>0</v>
      </c>
      <c r="AD50" s="1753">
        <v>0</v>
      </c>
      <c r="AE50" s="1753">
        <v>0</v>
      </c>
      <c r="AF50" s="1753">
        <v>0</v>
      </c>
      <c r="AG50" s="1753">
        <v>0</v>
      </c>
      <c r="AH50" s="1754">
        <v>0</v>
      </c>
      <c r="AI50" s="2325">
        <f t="shared" si="7"/>
        <v>0</v>
      </c>
      <c r="AJ50" s="1077"/>
      <c r="AK50" s="2067" t="str">
        <f>IF(AND('6A'!J124&lt;&gt;0,AI52&lt;&gt;0,AI52&lt;&gt;'6A'!J124),"WARNING: Total Costs do not match Form 6A","")</f>
        <v>WARNING: Total Costs do not match Form 6A</v>
      </c>
      <c r="AL50" s="2069"/>
    </row>
    <row r="51" spans="2:38" ht="3.75" customHeight="1" thickBot="1" x14ac:dyDescent="0.3">
      <c r="B51" s="2267"/>
      <c r="C51" s="2307"/>
      <c r="D51" s="73"/>
      <c r="E51" s="73"/>
      <c r="F51" s="73"/>
      <c r="G51" s="73"/>
      <c r="H51" s="73"/>
      <c r="I51" s="73"/>
      <c r="J51" s="73"/>
      <c r="K51" s="73"/>
      <c r="L51" s="73"/>
      <c r="M51" s="2299"/>
      <c r="N51" s="2299"/>
      <c r="O51" s="2299"/>
      <c r="P51" s="2299"/>
      <c r="Q51" s="2299"/>
      <c r="R51" s="2278"/>
      <c r="S51" s="1726"/>
      <c r="T51" s="2321"/>
      <c r="U51" s="2299"/>
      <c r="V51" s="2299"/>
      <c r="W51" s="2299"/>
      <c r="X51" s="2299"/>
      <c r="Y51" s="2299"/>
      <c r="Z51" s="2299"/>
      <c r="AA51" s="2299"/>
      <c r="AB51" s="2299"/>
      <c r="AC51" s="2299"/>
      <c r="AD51" s="2299"/>
      <c r="AE51" s="2299"/>
      <c r="AF51" s="2299"/>
      <c r="AG51" s="2299"/>
      <c r="AH51" s="2299"/>
      <c r="AI51" s="2331"/>
      <c r="AJ51" s="1077"/>
      <c r="AK51" s="2067"/>
      <c r="AL51" s="2069"/>
    </row>
    <row r="52" spans="2:38" ht="15.75" thickBot="1" x14ac:dyDescent="0.3">
      <c r="B52" s="2267"/>
      <c r="C52" s="2300" t="s">
        <v>318</v>
      </c>
      <c r="D52" s="2280">
        <f>SUM(D42:D50)</f>
        <v>0</v>
      </c>
      <c r="E52" s="2281">
        <f t="shared" ref="E52:J52" si="8">SUM(E42:E50)</f>
        <v>0</v>
      </c>
      <c r="F52" s="2281">
        <f t="shared" si="8"/>
        <v>0</v>
      </c>
      <c r="G52" s="2281">
        <f t="shared" si="8"/>
        <v>0</v>
      </c>
      <c r="H52" s="2281">
        <f t="shared" si="8"/>
        <v>0</v>
      </c>
      <c r="I52" s="2281">
        <f t="shared" si="8"/>
        <v>0</v>
      </c>
      <c r="J52" s="2281">
        <f t="shared" si="8"/>
        <v>0</v>
      </c>
      <c r="K52" s="2281">
        <f>SUM(K42:K50)</f>
        <v>0</v>
      </c>
      <c r="L52" s="2281">
        <f>SUM(L42:L50)</f>
        <v>0</v>
      </c>
      <c r="M52" s="2281">
        <f t="shared" ref="M52:AH52" si="9">SUM(M42:M50)</f>
        <v>0</v>
      </c>
      <c r="N52" s="2281">
        <f t="shared" si="9"/>
        <v>0</v>
      </c>
      <c r="O52" s="2281">
        <f t="shared" si="9"/>
        <v>0</v>
      </c>
      <c r="P52" s="2281">
        <f t="shared" si="9"/>
        <v>0</v>
      </c>
      <c r="Q52" s="2282">
        <f t="shared" si="9"/>
        <v>0</v>
      </c>
      <c r="R52" s="2278"/>
      <c r="S52" s="1726"/>
      <c r="T52" s="2321"/>
      <c r="U52" s="2280">
        <f t="shared" ref="U52:Z52" si="10">SUM(U42:U50)</f>
        <v>0</v>
      </c>
      <c r="V52" s="2281">
        <f t="shared" si="10"/>
        <v>0</v>
      </c>
      <c r="W52" s="2281">
        <f t="shared" si="10"/>
        <v>0</v>
      </c>
      <c r="X52" s="2281">
        <f t="shared" si="10"/>
        <v>0</v>
      </c>
      <c r="Y52" s="2281">
        <f>SUM(Y42:Y50)</f>
        <v>0</v>
      </c>
      <c r="Z52" s="2281">
        <f t="shared" si="10"/>
        <v>0</v>
      </c>
      <c r="AA52" s="2281">
        <f t="shared" si="9"/>
        <v>0</v>
      </c>
      <c r="AB52" s="2281">
        <f t="shared" si="9"/>
        <v>0</v>
      </c>
      <c r="AC52" s="2281">
        <f t="shared" si="9"/>
        <v>0</v>
      </c>
      <c r="AD52" s="2281">
        <f t="shared" si="9"/>
        <v>0</v>
      </c>
      <c r="AE52" s="2281">
        <f t="shared" si="9"/>
        <v>0</v>
      </c>
      <c r="AF52" s="2326">
        <f>SUM(AF42:AF50)</f>
        <v>0</v>
      </c>
      <c r="AG52" s="2326">
        <f t="shared" si="9"/>
        <v>0</v>
      </c>
      <c r="AH52" s="2282">
        <f t="shared" si="9"/>
        <v>8</v>
      </c>
      <c r="AI52" s="2334">
        <f>ROUND((SUM(AI42:AI50)),0)</f>
        <v>8</v>
      </c>
      <c r="AJ52" s="1077"/>
      <c r="AK52" s="2067"/>
      <c r="AL52" s="2069"/>
    </row>
    <row r="53" spans="2:38" ht="3.75" customHeight="1" thickBot="1" x14ac:dyDescent="0.3">
      <c r="B53" s="2267"/>
      <c r="C53" s="73"/>
      <c r="D53" s="2299"/>
      <c r="E53" s="2299"/>
      <c r="F53" s="2299"/>
      <c r="G53" s="2299"/>
      <c r="H53" s="2299"/>
      <c r="I53" s="73"/>
      <c r="J53" s="73"/>
      <c r="K53" s="73"/>
      <c r="L53" s="73"/>
      <c r="M53" s="2299"/>
      <c r="N53" s="2299"/>
      <c r="O53" s="2299"/>
      <c r="P53" s="2299"/>
      <c r="Q53" s="2299"/>
      <c r="R53" s="2278"/>
      <c r="S53" s="1726"/>
      <c r="T53" s="2321"/>
      <c r="U53" s="2299"/>
      <c r="V53" s="2299"/>
      <c r="W53" s="2299"/>
      <c r="X53" s="2299"/>
      <c r="Y53" s="2299"/>
      <c r="Z53" s="2299"/>
      <c r="AA53" s="2299"/>
      <c r="AB53" s="2299"/>
      <c r="AC53" s="2299"/>
      <c r="AD53" s="73"/>
      <c r="AE53" s="73"/>
      <c r="AF53" s="73"/>
      <c r="AG53" s="73"/>
      <c r="AH53" s="73"/>
      <c r="AI53" s="2307"/>
      <c r="AJ53" s="1077"/>
      <c r="AK53" s="370"/>
      <c r="AL53" s="370"/>
    </row>
    <row r="54" spans="2:38" ht="15.75" customHeight="1" thickBot="1" x14ac:dyDescent="0.3">
      <c r="B54" s="2267"/>
      <c r="C54" s="2308" t="s">
        <v>319</v>
      </c>
      <c r="D54" s="2280">
        <f>D39-D52</f>
        <v>0</v>
      </c>
      <c r="E54" s="2281">
        <f t="shared" ref="E54:AH54" si="11">E39-E52</f>
        <v>0</v>
      </c>
      <c r="F54" s="2281">
        <f t="shared" si="11"/>
        <v>0</v>
      </c>
      <c r="G54" s="2281">
        <f t="shared" si="11"/>
        <v>0</v>
      </c>
      <c r="H54" s="2281">
        <f t="shared" si="11"/>
        <v>0</v>
      </c>
      <c r="I54" s="2281">
        <f t="shared" si="11"/>
        <v>0</v>
      </c>
      <c r="J54" s="2281">
        <f t="shared" si="11"/>
        <v>0</v>
      </c>
      <c r="K54" s="2281">
        <f t="shared" si="11"/>
        <v>0</v>
      </c>
      <c r="L54" s="2281">
        <f t="shared" si="11"/>
        <v>0</v>
      </c>
      <c r="M54" s="2281">
        <f t="shared" si="11"/>
        <v>0</v>
      </c>
      <c r="N54" s="2281">
        <f t="shared" si="11"/>
        <v>0</v>
      </c>
      <c r="O54" s="2281">
        <f t="shared" si="11"/>
        <v>0</v>
      </c>
      <c r="P54" s="2281">
        <f t="shared" si="11"/>
        <v>0</v>
      </c>
      <c r="Q54" s="2282">
        <f t="shared" si="11"/>
        <v>0</v>
      </c>
      <c r="R54" s="2278"/>
      <c r="S54" s="1726"/>
      <c r="T54" s="2321"/>
      <c r="U54" s="2280">
        <f t="shared" si="11"/>
        <v>0</v>
      </c>
      <c r="V54" s="2281">
        <f t="shared" si="11"/>
        <v>0</v>
      </c>
      <c r="W54" s="2281">
        <f t="shared" si="11"/>
        <v>0</v>
      </c>
      <c r="X54" s="2281">
        <f t="shared" si="11"/>
        <v>0</v>
      </c>
      <c r="Y54" s="2281">
        <f t="shared" si="11"/>
        <v>0</v>
      </c>
      <c r="Z54" s="2281">
        <f t="shared" si="11"/>
        <v>0</v>
      </c>
      <c r="AA54" s="2281">
        <f t="shared" si="11"/>
        <v>0</v>
      </c>
      <c r="AB54" s="2281">
        <f t="shared" si="11"/>
        <v>0</v>
      </c>
      <c r="AC54" s="2281">
        <f t="shared" si="11"/>
        <v>0</v>
      </c>
      <c r="AD54" s="2281">
        <f t="shared" si="11"/>
        <v>0</v>
      </c>
      <c r="AE54" s="2281">
        <f t="shared" si="11"/>
        <v>0</v>
      </c>
      <c r="AF54" s="2326">
        <f t="shared" si="11"/>
        <v>0</v>
      </c>
      <c r="AG54" s="2326">
        <f t="shared" si="11"/>
        <v>0</v>
      </c>
      <c r="AH54" s="2282">
        <f t="shared" si="11"/>
        <v>47</v>
      </c>
      <c r="AI54" s="2327">
        <f>AI39-AI52</f>
        <v>47</v>
      </c>
      <c r="AJ54" s="1077"/>
      <c r="AK54" s="2067" t="str">
        <f>IF(AI54&lt;&gt;0,"WARNING: Should balance to zero","")</f>
        <v>WARNING: Should balance to zero</v>
      </c>
      <c r="AL54" s="2068"/>
    </row>
    <row r="55" spans="2:38" ht="7.5" customHeight="1" x14ac:dyDescent="0.25">
      <c r="B55" s="2267"/>
      <c r="C55" s="127"/>
      <c r="D55" s="127"/>
      <c r="E55" s="2309"/>
      <c r="F55" s="2309"/>
      <c r="G55" s="2309"/>
      <c r="H55" s="2309"/>
      <c r="I55" s="2309"/>
      <c r="J55" s="2309"/>
      <c r="K55" s="2309"/>
      <c r="L55" s="1391"/>
      <c r="M55" s="1391"/>
      <c r="N55" s="1391"/>
      <c r="O55" s="1391"/>
      <c r="P55" s="1391"/>
      <c r="Q55" s="1391"/>
      <c r="R55" s="1077"/>
      <c r="S55" s="927"/>
      <c r="T55" s="1039"/>
      <c r="U55" s="1391"/>
      <c r="V55" s="1391"/>
      <c r="W55" s="1391"/>
      <c r="X55" s="1391"/>
      <c r="Y55" s="1391"/>
      <c r="Z55" s="1391"/>
      <c r="AA55" s="1391"/>
      <c r="AB55" s="1391"/>
      <c r="AC55" s="1391"/>
      <c r="AD55" s="1391"/>
      <c r="AE55" s="1391"/>
      <c r="AF55" s="1391"/>
      <c r="AG55" s="1391"/>
      <c r="AH55" s="1391"/>
      <c r="AI55" s="1391"/>
      <c r="AJ55" s="1077"/>
      <c r="AK55" s="2067"/>
      <c r="AL55" s="2068"/>
    </row>
    <row r="56" spans="2:38" x14ac:dyDescent="0.25">
      <c r="B56" s="2267"/>
      <c r="C56" s="2310" t="s">
        <v>320</v>
      </c>
      <c r="D56" s="1391"/>
      <c r="E56" s="2309"/>
      <c r="F56" s="2309"/>
      <c r="G56" s="2309"/>
      <c r="H56" s="2309"/>
      <c r="I56" s="2309"/>
      <c r="J56" s="2309"/>
      <c r="K56" s="2309"/>
      <c r="L56" s="1391"/>
      <c r="M56" s="1391"/>
      <c r="N56" s="1391"/>
      <c r="O56" s="1391"/>
      <c r="P56" s="1391"/>
      <c r="Q56" s="1391"/>
      <c r="R56" s="1077"/>
      <c r="S56" s="927"/>
      <c r="T56" s="1039"/>
      <c r="U56" s="1391"/>
      <c r="V56" s="1391"/>
      <c r="W56" s="1391"/>
      <c r="X56" s="1391"/>
      <c r="Y56" s="1391"/>
      <c r="Z56" s="1391"/>
      <c r="AA56" s="1391"/>
      <c r="AB56" s="1391"/>
      <c r="AC56" s="1391"/>
      <c r="AD56" s="1391"/>
      <c r="AE56" s="1391"/>
      <c r="AF56" s="1391"/>
      <c r="AG56" s="1391"/>
      <c r="AH56" s="1391"/>
      <c r="AI56" s="1391"/>
      <c r="AJ56" s="1077"/>
      <c r="AK56" s="2067"/>
      <c r="AL56" s="2068"/>
    </row>
    <row r="57" spans="2:38" ht="15" customHeight="1" x14ac:dyDescent="0.25">
      <c r="B57" s="2267"/>
      <c r="C57" s="2072"/>
      <c r="D57" s="2073"/>
      <c r="E57" s="2073"/>
      <c r="F57" s="2073"/>
      <c r="G57" s="2073"/>
      <c r="H57" s="2073"/>
      <c r="I57" s="2073"/>
      <c r="J57" s="2073"/>
      <c r="K57" s="2074"/>
      <c r="L57" s="1391"/>
      <c r="M57" s="1391"/>
      <c r="N57" s="1391"/>
      <c r="O57" s="1391"/>
      <c r="P57" s="1391"/>
      <c r="Q57" s="1391"/>
      <c r="R57" s="1077"/>
      <c r="S57" s="927"/>
      <c r="T57" s="1039"/>
      <c r="U57" s="1391"/>
      <c r="V57" s="1391"/>
      <c r="W57" s="1391"/>
      <c r="X57" s="1391"/>
      <c r="Y57" s="1391"/>
      <c r="Z57" s="1391"/>
      <c r="AA57" s="1391"/>
      <c r="AB57" s="1391"/>
      <c r="AC57" s="1391"/>
      <c r="AD57" s="1391"/>
      <c r="AE57" s="1391"/>
      <c r="AF57" s="1391"/>
      <c r="AG57" s="1391"/>
      <c r="AH57" s="1391"/>
      <c r="AI57" s="1391"/>
      <c r="AJ57" s="1077"/>
    </row>
    <row r="58" spans="2:38" ht="15" customHeight="1" x14ac:dyDescent="0.25">
      <c r="B58" s="2267"/>
      <c r="C58" s="2075"/>
      <c r="D58" s="2076"/>
      <c r="E58" s="2076"/>
      <c r="F58" s="2076"/>
      <c r="G58" s="2076"/>
      <c r="H58" s="2076"/>
      <c r="I58" s="2076"/>
      <c r="J58" s="2076"/>
      <c r="K58" s="2077"/>
      <c r="L58" s="1391"/>
      <c r="M58" s="1391"/>
      <c r="N58" s="1391"/>
      <c r="O58" s="1391"/>
      <c r="P58" s="1391"/>
      <c r="Q58" s="1391"/>
      <c r="R58" s="1077"/>
      <c r="S58" s="927"/>
      <c r="T58" s="1039"/>
      <c r="U58" s="1391"/>
      <c r="V58" s="1391"/>
      <c r="W58" s="1391"/>
      <c r="X58" s="1391"/>
      <c r="Y58" s="1391"/>
      <c r="Z58" s="1391"/>
      <c r="AA58" s="1391"/>
      <c r="AB58" s="1391"/>
      <c r="AC58" s="1391"/>
      <c r="AD58" s="1391"/>
      <c r="AE58" s="1391"/>
      <c r="AF58" s="1391"/>
      <c r="AG58" s="1391"/>
      <c r="AH58" s="1391"/>
      <c r="AI58" s="1391"/>
      <c r="AJ58" s="1077"/>
    </row>
    <row r="59" spans="2:38" ht="15" customHeight="1" x14ac:dyDescent="0.25">
      <c r="B59" s="2267"/>
      <c r="C59" s="2075"/>
      <c r="D59" s="2076"/>
      <c r="E59" s="2076"/>
      <c r="F59" s="2076"/>
      <c r="G59" s="2076"/>
      <c r="H59" s="2076"/>
      <c r="I59" s="2076"/>
      <c r="J59" s="2076"/>
      <c r="K59" s="2077"/>
      <c r="L59" s="1391"/>
      <c r="M59" s="1391"/>
      <c r="N59" s="1391"/>
      <c r="O59" s="1391"/>
      <c r="P59" s="1391"/>
      <c r="Q59" s="1391"/>
      <c r="R59" s="1077"/>
      <c r="S59" s="927"/>
      <c r="T59" s="1039"/>
      <c r="U59" s="1391"/>
      <c r="V59" s="1391"/>
      <c r="W59" s="1391"/>
      <c r="X59" s="1391"/>
      <c r="Y59" s="1391"/>
      <c r="Z59" s="1391"/>
      <c r="AA59" s="1391"/>
      <c r="AB59" s="1391"/>
      <c r="AC59" s="1391"/>
      <c r="AD59" s="1391"/>
      <c r="AE59" s="1391"/>
      <c r="AF59" s="1391"/>
      <c r="AG59" s="1391"/>
      <c r="AH59" s="1391"/>
      <c r="AI59" s="1391"/>
      <c r="AJ59" s="1077"/>
    </row>
    <row r="60" spans="2:38" ht="15" customHeight="1" x14ac:dyDescent="0.25">
      <c r="B60" s="2267"/>
      <c r="C60" s="2078"/>
      <c r="D60" s="2079"/>
      <c r="E60" s="2079"/>
      <c r="F60" s="2079"/>
      <c r="G60" s="2079"/>
      <c r="H60" s="2079"/>
      <c r="I60" s="2079"/>
      <c r="J60" s="2079"/>
      <c r="K60" s="2080"/>
      <c r="L60" s="1391"/>
      <c r="M60" s="1391"/>
      <c r="N60" s="1391"/>
      <c r="O60" s="1391"/>
      <c r="P60" s="1391"/>
      <c r="Q60" s="1391"/>
      <c r="R60" s="1077"/>
      <c r="S60" s="927"/>
      <c r="T60" s="1039"/>
      <c r="U60" s="1391"/>
      <c r="V60" s="1391"/>
      <c r="W60" s="1391"/>
      <c r="X60" s="1391"/>
      <c r="Y60" s="1391"/>
      <c r="Z60" s="1391"/>
      <c r="AA60" s="1391"/>
      <c r="AB60" s="1391"/>
      <c r="AC60" s="1391"/>
      <c r="AD60" s="1391"/>
      <c r="AE60" s="1391"/>
      <c r="AF60" s="1391"/>
      <c r="AG60" s="1391"/>
      <c r="AH60" s="1391"/>
      <c r="AI60" s="1391"/>
      <c r="AJ60" s="1077"/>
    </row>
    <row r="61" spans="2:38" ht="9" customHeight="1" thickBot="1" x14ac:dyDescent="0.3">
      <c r="B61" s="2311"/>
      <c r="C61" s="2312"/>
      <c r="D61" s="2313"/>
      <c r="E61" s="2313"/>
      <c r="F61" s="2313"/>
      <c r="G61" s="2313"/>
      <c r="H61" s="2313"/>
      <c r="I61" s="2313"/>
      <c r="J61" s="2313"/>
      <c r="K61" s="2313"/>
      <c r="L61" s="1079"/>
      <c r="M61" s="1079"/>
      <c r="N61" s="1079"/>
      <c r="O61" s="1079"/>
      <c r="P61" s="1079"/>
      <c r="Q61" s="1079"/>
      <c r="R61" s="1044"/>
      <c r="S61" s="927"/>
      <c r="T61" s="1043"/>
      <c r="U61" s="1079"/>
      <c r="V61" s="1079"/>
      <c r="W61" s="1079"/>
      <c r="X61" s="1079"/>
      <c r="Y61" s="1079"/>
      <c r="Z61" s="1079"/>
      <c r="AA61" s="1079"/>
      <c r="AB61" s="1079"/>
      <c r="AC61" s="1079"/>
      <c r="AD61" s="1079"/>
      <c r="AE61" s="1079"/>
      <c r="AF61" s="1079"/>
      <c r="AG61" s="1079"/>
      <c r="AH61" s="1079"/>
      <c r="AI61" s="1079"/>
      <c r="AJ61" s="1044"/>
    </row>
    <row r="62" spans="2:38" ht="3.75" customHeight="1" x14ac:dyDescent="0.25"/>
    <row r="63" spans="2:38" ht="3.75" customHeight="1" x14ac:dyDescent="0.25"/>
  </sheetData>
  <sheetProtection algorithmName="SHA-512" hashValue="VwBHZK9gFP/YLsZrCSIHYQwUgUc9j3ewatqNosRF55tzO3PRjgkOLUjmleqAbXn5BzkbIkQyFQ0pZAYUvxXZjQ==" saltValue="h1bLaL/soRpuRI8IDRHkLA==" spinCount="100000" sheet="1" formatCells="0" formatColumns="0" formatRows="0" insertColumns="0" insertRows="0"/>
  <mergeCells count="8">
    <mergeCell ref="U12:AB12"/>
    <mergeCell ref="AK54:AL56"/>
    <mergeCell ref="AK50:AL52"/>
    <mergeCell ref="AK37:AL39"/>
    <mergeCell ref="C57:K60"/>
    <mergeCell ref="C12:J12"/>
    <mergeCell ref="C18:K18"/>
    <mergeCell ref="C41:K41"/>
  </mergeCells>
  <conditionalFormatting sqref="AK37:AL39">
    <cfRule type="containsText" dxfId="47" priority="3" operator="containsText" text="warning">
      <formula>NOT(ISERROR(SEARCH("warning",AK37)))</formula>
    </cfRule>
  </conditionalFormatting>
  <conditionalFormatting sqref="AK50:AL52">
    <cfRule type="containsText" dxfId="46" priority="2" operator="containsText" text="warning">
      <formula>NOT(ISERROR(SEARCH("warning",AK50)))</formula>
    </cfRule>
  </conditionalFormatting>
  <conditionalFormatting sqref="AK54">
    <cfRule type="containsText" dxfId="45" priority="1" operator="containsText" text="warning">
      <formula>NOT(ISERROR(SEARCH("warning",AK54)))</formula>
    </cfRule>
  </conditionalFormatting>
  <pageMargins left="0.25" right="0.25" top="0.75" bottom="0.75" header="0.3" footer="0.3"/>
  <pageSetup scale="69" fitToWidth="2" orientation="landscape" r:id="rId1"/>
  <headerFooter>
    <oddFooter>&amp;LForm 7B
Estimate of Cash Flow During Development&amp;CCFA Forms</oddFooter>
  </headerFooter>
  <rowBreaks count="1" manualBreakCount="1">
    <brk id="62" min="1" max="12" man="1"/>
  </rowBreaks>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B7:U55"/>
  <sheetViews>
    <sheetView showGridLines="0" topLeftCell="B1" zoomScale="90" zoomScaleNormal="90" zoomScaleSheetLayoutView="100" workbookViewId="0">
      <selection activeCell="V27" sqref="V27"/>
    </sheetView>
  </sheetViews>
  <sheetFormatPr defaultColWidth="9.140625" defaultRowHeight="15" x14ac:dyDescent="0.25"/>
  <cols>
    <col min="1" max="2" width="1.7109375" style="370" customWidth="1"/>
    <col min="3" max="3" width="14.28515625" style="370" customWidth="1"/>
    <col min="4" max="4" width="5.28515625" style="370" bestFit="1" customWidth="1"/>
    <col min="5" max="5" width="8.42578125" style="370" bestFit="1" customWidth="1"/>
    <col min="6" max="6" width="11.42578125" style="370" customWidth="1"/>
    <col min="7" max="7" width="10" style="370" bestFit="1" customWidth="1"/>
    <col min="8" max="8" width="11" style="370" customWidth="1"/>
    <col min="9" max="9" width="11.140625" style="370" customWidth="1"/>
    <col min="10" max="10" width="12.28515625" style="370" customWidth="1"/>
    <col min="11" max="13" width="11.140625" style="370" customWidth="1"/>
    <col min="14" max="14" width="11.7109375" style="370" bestFit="1" customWidth="1"/>
    <col min="15" max="16" width="12.5703125" style="370" bestFit="1" customWidth="1"/>
    <col min="17" max="17" width="1.7109375" style="370" customWidth="1"/>
    <col min="18" max="18" width="2.85546875" style="370" customWidth="1"/>
    <col min="19" max="16384" width="9.140625" style="370"/>
  </cols>
  <sheetData>
    <row r="7" spans="2:21" ht="9" customHeight="1" thickBot="1" x14ac:dyDescent="0.3"/>
    <row r="8" spans="2:21" ht="9" customHeight="1" x14ac:dyDescent="0.25">
      <c r="B8" s="178"/>
      <c r="C8" s="581"/>
      <c r="D8" s="581"/>
      <c r="E8" s="582"/>
      <c r="F8" s="582"/>
      <c r="G8" s="582"/>
      <c r="H8" s="581"/>
      <c r="I8" s="581"/>
      <c r="J8" s="581"/>
      <c r="K8" s="581"/>
      <c r="L8" s="581"/>
      <c r="M8" s="581"/>
      <c r="N8" s="581"/>
      <c r="O8" s="581"/>
      <c r="P8" s="581"/>
      <c r="Q8" s="583"/>
    </row>
    <row r="9" spans="2:21" ht="18.75" x14ac:dyDescent="0.25">
      <c r="B9" s="4"/>
      <c r="C9" s="1940" t="s">
        <v>530</v>
      </c>
      <c r="D9" s="1940"/>
      <c r="E9" s="1940"/>
      <c r="F9" s="1940"/>
      <c r="G9" s="1940"/>
      <c r="H9" s="1940"/>
      <c r="I9" s="1940"/>
      <c r="J9" s="1940"/>
      <c r="K9" s="1940"/>
      <c r="L9" s="1940"/>
      <c r="M9" s="1940"/>
      <c r="N9" s="1940"/>
      <c r="O9" s="1940"/>
      <c r="P9" s="1940"/>
      <c r="Q9" s="584"/>
    </row>
    <row r="10" spans="2:21" x14ac:dyDescent="0.25">
      <c r="B10" s="4"/>
      <c r="C10" s="1"/>
      <c r="D10" s="1"/>
      <c r="E10" s="130"/>
      <c r="F10" s="130"/>
      <c r="G10" s="130"/>
      <c r="H10" s="1"/>
      <c r="I10" s="1"/>
      <c r="J10" s="1"/>
      <c r="K10" s="1"/>
      <c r="L10" s="1"/>
      <c r="M10" s="1"/>
      <c r="N10" s="1"/>
      <c r="O10" s="1"/>
      <c r="P10" s="1"/>
      <c r="Q10" s="584"/>
    </row>
    <row r="11" spans="2:21" ht="15.75" thickBot="1" x14ac:dyDescent="0.3">
      <c r="B11" s="438"/>
      <c r="C11" s="1972" t="str">
        <f>IF('1'!G5="","Enter Project Name on Form 1",(CONCATENATE("Project Name: ",'1'!G5)))</f>
        <v>Enter Project Name on Form 1</v>
      </c>
      <c r="D11" s="1972"/>
      <c r="E11" s="1972"/>
      <c r="F11" s="1972"/>
      <c r="G11" s="1972"/>
      <c r="H11" s="1972"/>
      <c r="I11" s="1972"/>
      <c r="J11" s="1972"/>
      <c r="K11" s="1972"/>
      <c r="L11" s="2081"/>
      <c r="M11" s="1972"/>
      <c r="N11" s="1972"/>
      <c r="O11" s="1972"/>
      <c r="P11" s="437"/>
      <c r="Q11" s="503"/>
    </row>
    <row r="12" spans="2:21" ht="22.5" customHeight="1" thickBot="1" x14ac:dyDescent="0.3">
      <c r="B12" s="4"/>
      <c r="C12" s="1"/>
      <c r="D12" s="1"/>
      <c r="E12" s="130"/>
      <c r="F12" s="130"/>
      <c r="G12" s="130"/>
      <c r="H12" s="1"/>
      <c r="I12" s="1"/>
      <c r="J12" s="1"/>
      <c r="K12" s="1"/>
      <c r="L12" s="1"/>
      <c r="M12" s="1"/>
      <c r="N12" s="1"/>
      <c r="O12" s="1"/>
      <c r="P12" s="1"/>
      <c r="Q12" s="584"/>
    </row>
    <row r="13" spans="2:21" ht="60.75" thickBot="1" x14ac:dyDescent="0.3">
      <c r="B13" s="4"/>
      <c r="C13" s="585" t="s">
        <v>322</v>
      </c>
      <c r="D13" s="586" t="s">
        <v>577</v>
      </c>
      <c r="E13" s="586" t="s">
        <v>655</v>
      </c>
      <c r="F13" s="586" t="s">
        <v>1015</v>
      </c>
      <c r="G13" s="587" t="s">
        <v>518</v>
      </c>
      <c r="H13" s="586" t="s">
        <v>323</v>
      </c>
      <c r="I13" s="586" t="s">
        <v>705</v>
      </c>
      <c r="J13" s="586" t="s">
        <v>324</v>
      </c>
      <c r="K13" s="586" t="s">
        <v>325</v>
      </c>
      <c r="L13" s="586" t="s">
        <v>326</v>
      </c>
      <c r="M13" s="1862" t="s">
        <v>1046</v>
      </c>
      <c r="N13" s="586" t="s">
        <v>327</v>
      </c>
      <c r="O13" s="586" t="s">
        <v>328</v>
      </c>
      <c r="P13" s="588" t="s">
        <v>329</v>
      </c>
      <c r="Q13" s="131"/>
      <c r="T13"/>
    </row>
    <row r="14" spans="2:21" x14ac:dyDescent="0.25">
      <c r="B14" s="4"/>
      <c r="C14" s="930" t="s">
        <v>524</v>
      </c>
      <c r="D14" s="1808"/>
      <c r="E14" s="1808" t="s">
        <v>524</v>
      </c>
      <c r="F14" s="931"/>
      <c r="G14" s="1808"/>
      <c r="H14" s="1501">
        <v>0</v>
      </c>
      <c r="I14" s="1501">
        <v>0</v>
      </c>
      <c r="J14" s="1782">
        <f>H14+I14</f>
        <v>0</v>
      </c>
      <c r="K14" s="1501">
        <v>0</v>
      </c>
      <c r="L14" s="1782">
        <f t="shared" ref="L14:L26" si="0">J14+K14</f>
        <v>0</v>
      </c>
      <c r="M14" s="1501">
        <v>0</v>
      </c>
      <c r="N14" s="1782">
        <f t="shared" ref="N14:N26" si="1">D14*H14*12</f>
        <v>0</v>
      </c>
      <c r="O14" s="1782">
        <f t="shared" ref="O14:O26" si="2">D14*K14*12</f>
        <v>0</v>
      </c>
      <c r="P14" s="1783">
        <f>N14+O14</f>
        <v>0</v>
      </c>
      <c r="Q14" s="131"/>
    </row>
    <row r="15" spans="2:21" x14ac:dyDescent="0.25">
      <c r="B15" s="4"/>
      <c r="C15" s="932"/>
      <c r="D15" s="933"/>
      <c r="E15" s="1348"/>
      <c r="F15" s="933"/>
      <c r="G15" s="1348"/>
      <c r="H15" s="934">
        <v>0</v>
      </c>
      <c r="I15" s="934">
        <v>0</v>
      </c>
      <c r="J15" s="1784">
        <f t="shared" ref="J15:J26" si="3">H15+I15</f>
        <v>0</v>
      </c>
      <c r="K15" s="934">
        <v>0</v>
      </c>
      <c r="L15" s="1784">
        <f t="shared" si="0"/>
        <v>0</v>
      </c>
      <c r="M15" s="934">
        <v>0</v>
      </c>
      <c r="N15" s="1784">
        <f t="shared" si="1"/>
        <v>0</v>
      </c>
      <c r="O15" s="1784">
        <f t="shared" si="2"/>
        <v>0</v>
      </c>
      <c r="P15" s="1785">
        <f t="shared" ref="P15:P26" si="4">N15+O15</f>
        <v>0</v>
      </c>
      <c r="Q15" s="131"/>
    </row>
    <row r="16" spans="2:21" ht="15" customHeight="1" x14ac:dyDescent="0.25">
      <c r="B16" s="4"/>
      <c r="C16" s="932"/>
      <c r="D16" s="933"/>
      <c r="E16" s="1348"/>
      <c r="F16" s="933"/>
      <c r="G16" s="1348"/>
      <c r="H16" s="934">
        <v>0</v>
      </c>
      <c r="I16" s="934">
        <v>0</v>
      </c>
      <c r="J16" s="1784">
        <f t="shared" si="3"/>
        <v>0</v>
      </c>
      <c r="K16" s="934">
        <v>0</v>
      </c>
      <c r="L16" s="1784">
        <f t="shared" si="0"/>
        <v>0</v>
      </c>
      <c r="M16" s="934">
        <v>0</v>
      </c>
      <c r="N16" s="1784">
        <f t="shared" si="1"/>
        <v>0</v>
      </c>
      <c r="O16" s="1784">
        <f t="shared" si="2"/>
        <v>0</v>
      </c>
      <c r="P16" s="1785">
        <f t="shared" si="4"/>
        <v>0</v>
      </c>
      <c r="Q16" s="584"/>
      <c r="S16" s="2082" t="str">
        <f>IF(L46&lt;&gt;'2A'!M39,"WARNING: Total Number of Low Income Units does not match Form 2A","")</f>
        <v/>
      </c>
      <c r="T16" s="2082"/>
      <c r="U16" s="2082"/>
    </row>
    <row r="17" spans="2:21" x14ac:dyDescent="0.25">
      <c r="B17" s="4"/>
      <c r="C17" s="932"/>
      <c r="D17" s="933"/>
      <c r="E17" s="1348"/>
      <c r="F17" s="933"/>
      <c r="G17" s="1348"/>
      <c r="H17" s="934">
        <v>0</v>
      </c>
      <c r="I17" s="934">
        <v>0</v>
      </c>
      <c r="J17" s="1784">
        <f>H17+I17</f>
        <v>0</v>
      </c>
      <c r="K17" s="934">
        <v>0</v>
      </c>
      <c r="L17" s="1784">
        <f t="shared" si="0"/>
        <v>0</v>
      </c>
      <c r="M17" s="934">
        <v>0</v>
      </c>
      <c r="N17" s="1784">
        <f t="shared" si="1"/>
        <v>0</v>
      </c>
      <c r="O17" s="1784">
        <f t="shared" si="2"/>
        <v>0</v>
      </c>
      <c r="P17" s="1785">
        <f t="shared" si="4"/>
        <v>0</v>
      </c>
      <c r="Q17" s="584"/>
      <c r="S17" s="2082"/>
      <c r="T17" s="2082"/>
      <c r="U17" s="2082"/>
    </row>
    <row r="18" spans="2:21" x14ac:dyDescent="0.25">
      <c r="B18" s="4"/>
      <c r="C18" s="932"/>
      <c r="D18" s="933"/>
      <c r="E18" s="1348"/>
      <c r="F18" s="933"/>
      <c r="G18" s="1348"/>
      <c r="H18" s="934">
        <v>0</v>
      </c>
      <c r="I18" s="934">
        <v>0</v>
      </c>
      <c r="J18" s="1784">
        <f t="shared" si="3"/>
        <v>0</v>
      </c>
      <c r="K18" s="934">
        <v>0</v>
      </c>
      <c r="L18" s="1784">
        <f t="shared" si="0"/>
        <v>0</v>
      </c>
      <c r="M18" s="934">
        <v>0</v>
      </c>
      <c r="N18" s="1784">
        <f t="shared" si="1"/>
        <v>0</v>
      </c>
      <c r="O18" s="1784">
        <f t="shared" si="2"/>
        <v>0</v>
      </c>
      <c r="P18" s="1785">
        <f t="shared" si="4"/>
        <v>0</v>
      </c>
      <c r="Q18" s="584"/>
      <c r="S18" s="2082"/>
      <c r="T18" s="2082"/>
      <c r="U18" s="2082"/>
    </row>
    <row r="19" spans="2:21" x14ac:dyDescent="0.25">
      <c r="B19" s="4"/>
      <c r="C19" s="932"/>
      <c r="D19" s="933"/>
      <c r="E19" s="1348"/>
      <c r="F19" s="933"/>
      <c r="G19" s="1348"/>
      <c r="H19" s="934">
        <v>0</v>
      </c>
      <c r="I19" s="934">
        <v>0</v>
      </c>
      <c r="J19" s="1784">
        <f>H19+I19</f>
        <v>0</v>
      </c>
      <c r="K19" s="934">
        <v>0</v>
      </c>
      <c r="L19" s="1784">
        <f t="shared" si="0"/>
        <v>0</v>
      </c>
      <c r="M19" s="934">
        <v>0</v>
      </c>
      <c r="N19" s="1784">
        <f t="shared" si="1"/>
        <v>0</v>
      </c>
      <c r="O19" s="1784">
        <f t="shared" si="2"/>
        <v>0</v>
      </c>
      <c r="P19" s="1785">
        <f t="shared" si="4"/>
        <v>0</v>
      </c>
      <c r="Q19" s="584"/>
    </row>
    <row r="20" spans="2:21" x14ac:dyDescent="0.25">
      <c r="B20" s="4"/>
      <c r="C20" s="932"/>
      <c r="D20" s="933"/>
      <c r="E20" s="1348"/>
      <c r="F20" s="933"/>
      <c r="G20" s="1348"/>
      <c r="H20" s="934">
        <v>0</v>
      </c>
      <c r="I20" s="934">
        <v>0</v>
      </c>
      <c r="J20" s="1784">
        <f t="shared" si="3"/>
        <v>0</v>
      </c>
      <c r="K20" s="934">
        <v>0</v>
      </c>
      <c r="L20" s="1784">
        <f t="shared" si="0"/>
        <v>0</v>
      </c>
      <c r="M20" s="934">
        <v>0</v>
      </c>
      <c r="N20" s="1784">
        <f t="shared" si="1"/>
        <v>0</v>
      </c>
      <c r="O20" s="1784">
        <f t="shared" si="2"/>
        <v>0</v>
      </c>
      <c r="P20" s="1785">
        <f t="shared" si="4"/>
        <v>0</v>
      </c>
      <c r="Q20" s="584"/>
    </row>
    <row r="21" spans="2:21" x14ac:dyDescent="0.25">
      <c r="B21" s="4"/>
      <c r="C21" s="932"/>
      <c r="D21" s="933"/>
      <c r="E21" s="1348"/>
      <c r="F21" s="933"/>
      <c r="G21" s="1348"/>
      <c r="H21" s="934">
        <v>0</v>
      </c>
      <c r="I21" s="934">
        <v>0</v>
      </c>
      <c r="J21" s="1784">
        <f t="shared" si="3"/>
        <v>0</v>
      </c>
      <c r="K21" s="934">
        <v>0</v>
      </c>
      <c r="L21" s="1784">
        <f t="shared" si="0"/>
        <v>0</v>
      </c>
      <c r="M21" s="934">
        <v>0</v>
      </c>
      <c r="N21" s="1784">
        <f t="shared" si="1"/>
        <v>0</v>
      </c>
      <c r="O21" s="1784">
        <f t="shared" si="2"/>
        <v>0</v>
      </c>
      <c r="P21" s="1785">
        <f t="shared" si="4"/>
        <v>0</v>
      </c>
      <c r="Q21" s="584"/>
    </row>
    <row r="22" spans="2:21" x14ac:dyDescent="0.25">
      <c r="B22" s="4"/>
      <c r="C22" s="932"/>
      <c r="D22" s="933"/>
      <c r="E22" s="1348"/>
      <c r="F22" s="933"/>
      <c r="G22" s="1348"/>
      <c r="H22" s="934">
        <v>0</v>
      </c>
      <c r="I22" s="934">
        <v>0</v>
      </c>
      <c r="J22" s="1784">
        <f t="shared" si="3"/>
        <v>0</v>
      </c>
      <c r="K22" s="934">
        <v>0</v>
      </c>
      <c r="L22" s="1784">
        <f t="shared" si="0"/>
        <v>0</v>
      </c>
      <c r="M22" s="934">
        <v>0</v>
      </c>
      <c r="N22" s="1784">
        <f t="shared" si="1"/>
        <v>0</v>
      </c>
      <c r="O22" s="1784">
        <f t="shared" si="2"/>
        <v>0</v>
      </c>
      <c r="P22" s="1785">
        <f t="shared" si="4"/>
        <v>0</v>
      </c>
      <c r="Q22" s="131"/>
    </row>
    <row r="23" spans="2:21" x14ac:dyDescent="0.25">
      <c r="B23" s="4"/>
      <c r="C23" s="932"/>
      <c r="D23" s="933"/>
      <c r="E23" s="1348"/>
      <c r="F23" s="933"/>
      <c r="G23" s="1348"/>
      <c r="H23" s="934">
        <v>0</v>
      </c>
      <c r="I23" s="934">
        <v>0</v>
      </c>
      <c r="J23" s="1784">
        <f t="shared" si="3"/>
        <v>0</v>
      </c>
      <c r="K23" s="934">
        <v>0</v>
      </c>
      <c r="L23" s="1784">
        <f t="shared" si="0"/>
        <v>0</v>
      </c>
      <c r="M23" s="934">
        <v>0</v>
      </c>
      <c r="N23" s="1784">
        <f t="shared" si="1"/>
        <v>0</v>
      </c>
      <c r="O23" s="1784">
        <f t="shared" si="2"/>
        <v>0</v>
      </c>
      <c r="P23" s="1785">
        <f t="shared" si="4"/>
        <v>0</v>
      </c>
      <c r="Q23" s="131"/>
    </row>
    <row r="24" spans="2:21" x14ac:dyDescent="0.25">
      <c r="B24" s="4"/>
      <c r="C24" s="932"/>
      <c r="D24" s="933"/>
      <c r="E24" s="1348"/>
      <c r="F24" s="933"/>
      <c r="G24" s="1348"/>
      <c r="H24" s="934">
        <v>0</v>
      </c>
      <c r="I24" s="934">
        <v>0</v>
      </c>
      <c r="J24" s="1784">
        <f t="shared" si="3"/>
        <v>0</v>
      </c>
      <c r="K24" s="934">
        <v>0</v>
      </c>
      <c r="L24" s="1784">
        <f t="shared" si="0"/>
        <v>0</v>
      </c>
      <c r="M24" s="934">
        <v>0</v>
      </c>
      <c r="N24" s="1784">
        <f t="shared" si="1"/>
        <v>0</v>
      </c>
      <c r="O24" s="1784">
        <f t="shared" si="2"/>
        <v>0</v>
      </c>
      <c r="P24" s="1785">
        <f t="shared" si="4"/>
        <v>0</v>
      </c>
      <c r="Q24" s="131"/>
    </row>
    <row r="25" spans="2:21" x14ac:dyDescent="0.25">
      <c r="B25" s="4"/>
      <c r="C25" s="932"/>
      <c r="D25" s="933"/>
      <c r="E25" s="1348"/>
      <c r="F25" s="933"/>
      <c r="G25" s="1348"/>
      <c r="H25" s="934">
        <v>0</v>
      </c>
      <c r="I25" s="934">
        <v>0</v>
      </c>
      <c r="J25" s="1784">
        <f t="shared" si="3"/>
        <v>0</v>
      </c>
      <c r="K25" s="934">
        <v>0</v>
      </c>
      <c r="L25" s="1784">
        <f t="shared" si="0"/>
        <v>0</v>
      </c>
      <c r="M25" s="934">
        <v>0</v>
      </c>
      <c r="N25" s="1784">
        <f t="shared" si="1"/>
        <v>0</v>
      </c>
      <c r="O25" s="1784">
        <f t="shared" si="2"/>
        <v>0</v>
      </c>
      <c r="P25" s="1785">
        <f t="shared" si="4"/>
        <v>0</v>
      </c>
      <c r="Q25" s="131"/>
    </row>
    <row r="26" spans="2:21" x14ac:dyDescent="0.25">
      <c r="B26" s="4"/>
      <c r="C26" s="935"/>
      <c r="D26" s="936"/>
      <c r="E26" s="1348"/>
      <c r="F26" s="936"/>
      <c r="G26" s="1348"/>
      <c r="H26" s="937">
        <v>0</v>
      </c>
      <c r="I26" s="937">
        <v>0</v>
      </c>
      <c r="J26" s="1786">
        <f t="shared" si="3"/>
        <v>0</v>
      </c>
      <c r="K26" s="937">
        <v>0</v>
      </c>
      <c r="L26" s="1786">
        <f t="shared" si="0"/>
        <v>0</v>
      </c>
      <c r="M26" s="937">
        <v>0</v>
      </c>
      <c r="N26" s="1786">
        <f t="shared" si="1"/>
        <v>0</v>
      </c>
      <c r="O26" s="1786">
        <f t="shared" si="2"/>
        <v>0</v>
      </c>
      <c r="P26" s="1787">
        <f t="shared" si="4"/>
        <v>0</v>
      </c>
      <c r="Q26" s="131"/>
    </row>
    <row r="27" spans="2:21" ht="3.75" customHeight="1" x14ac:dyDescent="0.25">
      <c r="B27" s="4"/>
      <c r="C27" s="1349"/>
      <c r="D27" s="1350">
        <f>SUM(D14:D26)</f>
        <v>0</v>
      </c>
      <c r="E27" s="1350"/>
      <c r="F27" s="1350"/>
      <c r="G27" s="1350"/>
      <c r="H27" s="1080"/>
      <c r="I27" s="1080"/>
      <c r="J27" s="1081"/>
      <c r="K27" s="1080"/>
      <c r="L27" s="1081"/>
      <c r="M27" s="1080"/>
      <c r="N27" s="1081"/>
      <c r="O27" s="1081"/>
      <c r="P27" s="1082"/>
      <c r="Q27" s="131"/>
    </row>
    <row r="28" spans="2:21" x14ac:dyDescent="0.25">
      <c r="B28" s="4"/>
      <c r="C28" s="2083" t="s">
        <v>1010</v>
      </c>
      <c r="D28" s="2084"/>
      <c r="E28" s="2084"/>
      <c r="F28" s="2084"/>
      <c r="G28" s="2084"/>
      <c r="H28" s="2084"/>
      <c r="I28" s="2084"/>
      <c r="J28" s="2084"/>
      <c r="K28" s="2084"/>
      <c r="L28" s="2084"/>
      <c r="M28" s="2084"/>
      <c r="N28" s="2084"/>
      <c r="O28" s="2084"/>
      <c r="P28" s="2085"/>
      <c r="Q28" s="131"/>
    </row>
    <row r="29" spans="2:21" ht="24" x14ac:dyDescent="0.25">
      <c r="B29" s="4"/>
      <c r="C29" s="1788" t="s">
        <v>330</v>
      </c>
      <c r="D29" s="681"/>
      <c r="E29" s="1351"/>
      <c r="F29" s="681"/>
      <c r="G29" s="1351"/>
      <c r="H29" s="1789">
        <v>0</v>
      </c>
      <c r="I29" s="1790"/>
      <c r="J29" s="1791"/>
      <c r="K29" s="1790"/>
      <c r="L29" s="1792">
        <f>H29</f>
        <v>0</v>
      </c>
      <c r="M29" s="1790"/>
      <c r="N29" s="1786">
        <f>D29*H29*12</f>
        <v>0</v>
      </c>
      <c r="O29" s="1793"/>
      <c r="P29" s="1794">
        <f>N29</f>
        <v>0</v>
      </c>
      <c r="Q29" s="131"/>
      <c r="S29" s="2069" t="str">
        <f>IF(AND(O31&lt;&gt;0,'8B'!F20&lt;&gt;0,O31&lt;&gt;'8B'!F20),"WARNING: Total PHA/HUD/USDA Subsidy does not match Form 8B","")</f>
        <v/>
      </c>
      <c r="T29" s="2069"/>
      <c r="U29" s="2069"/>
    </row>
    <row r="30" spans="2:21" ht="15.75" customHeight="1" thickBot="1" x14ac:dyDescent="0.3">
      <c r="B30" s="4"/>
      <c r="C30" s="1795" t="s">
        <v>581</v>
      </c>
      <c r="D30" s="679"/>
      <c r="E30" s="1348"/>
      <c r="F30" s="679"/>
      <c r="G30" s="1348"/>
      <c r="H30" s="680">
        <v>0</v>
      </c>
      <c r="I30" s="1503"/>
      <c r="J30" s="1791"/>
      <c r="K30" s="1790"/>
      <c r="L30" s="1786">
        <f>J30+K30</f>
        <v>0</v>
      </c>
      <c r="M30" s="1504"/>
      <c r="N30" s="1786">
        <f>D30*H30*12</f>
        <v>0</v>
      </c>
      <c r="O30" s="1791"/>
      <c r="P30" s="1787">
        <f>N30</f>
        <v>0</v>
      </c>
      <c r="Q30" s="131"/>
      <c r="S30" s="2069"/>
      <c r="T30" s="2069"/>
      <c r="U30" s="2069"/>
    </row>
    <row r="31" spans="2:21" ht="16.5" thickTop="1" thickBot="1" x14ac:dyDescent="0.3">
      <c r="B31" s="1083"/>
      <c r="C31" s="589" t="s">
        <v>83</v>
      </c>
      <c r="D31" s="590">
        <f>D27+SUM(D29:D30)</f>
        <v>0</v>
      </c>
      <c r="E31" s="591"/>
      <c r="F31" s="592"/>
      <c r="G31" s="592"/>
      <c r="H31" s="1038"/>
      <c r="I31" s="1038"/>
      <c r="J31" s="593"/>
      <c r="K31" s="593"/>
      <c r="L31" s="593"/>
      <c r="M31" s="1502"/>
      <c r="N31" s="594">
        <f>SUM(N14:N30)</f>
        <v>0</v>
      </c>
      <c r="O31" s="914">
        <f>ROUND((SUM(O14:O26)),0)</f>
        <v>0</v>
      </c>
      <c r="P31" s="595">
        <f>SUM(P14:P30)</f>
        <v>0</v>
      </c>
      <c r="Q31" s="1078"/>
      <c r="S31" s="2069"/>
      <c r="T31" s="2069"/>
      <c r="U31" s="2069"/>
    </row>
    <row r="32" spans="2:21" x14ac:dyDescent="0.25">
      <c r="B32" s="4"/>
      <c r="C32" s="596"/>
      <c r="D32" s="597"/>
      <c r="E32" s="598"/>
      <c r="F32" s="598"/>
      <c r="G32" s="598"/>
      <c r="H32" s="1319"/>
      <c r="I32" s="598"/>
      <c r="J32" s="598"/>
      <c r="K32" s="598"/>
      <c r="L32" s="598"/>
      <c r="M32" s="1001"/>
      <c r="N32" s="599"/>
      <c r="O32" s="600"/>
      <c r="P32" s="599"/>
      <c r="Q32" s="131"/>
    </row>
    <row r="33" spans="2:21" x14ac:dyDescent="0.25">
      <c r="B33" s="4"/>
      <c r="C33" s="374" t="s">
        <v>578</v>
      </c>
      <c r="D33" s="1000"/>
      <c r="E33" s="1000"/>
      <c r="F33" s="1000"/>
      <c r="G33" s="1000"/>
      <c r="H33" s="1000"/>
      <c r="I33" s="1000"/>
      <c r="J33" s="1000"/>
      <c r="K33" s="1000"/>
      <c r="L33" s="1000"/>
      <c r="M33" s="1000"/>
      <c r="N33" s="1000"/>
      <c r="O33" s="1322"/>
      <c r="P33" s="1000"/>
      <c r="Q33" s="1078"/>
      <c r="S33" s="2069" t="str">
        <f>IF(D29&lt;&gt;'2A'!O39,"WARNING: Total Number of CAUs/Manager Units does not match Form 2A","")</f>
        <v/>
      </c>
      <c r="T33" s="2069"/>
      <c r="U33" s="2069"/>
    </row>
    <row r="34" spans="2:21" ht="7.5" customHeight="1" thickBot="1" x14ac:dyDescent="0.3">
      <c r="B34" s="4"/>
      <c r="C34" s="1246"/>
      <c r="D34" s="128"/>
      <c r="E34" s="127"/>
      <c r="F34" s="127"/>
      <c r="G34" s="127"/>
      <c r="H34" s="127"/>
      <c r="I34" s="127"/>
      <c r="J34" s="127"/>
      <c r="K34" s="127"/>
      <c r="L34" s="127"/>
      <c r="M34" s="127"/>
      <c r="N34" s="127"/>
      <c r="O34" s="127"/>
      <c r="P34" s="1001"/>
      <c r="Q34" s="1247"/>
      <c r="S34" s="2069"/>
      <c r="T34" s="2069"/>
      <c r="U34" s="2069"/>
    </row>
    <row r="35" spans="2:21" ht="30.75" thickBot="1" x14ac:dyDescent="0.3">
      <c r="B35" s="4"/>
      <c r="C35" s="1248" t="s">
        <v>36</v>
      </c>
      <c r="D35" s="1249" t="s">
        <v>37</v>
      </c>
      <c r="E35" s="1250" t="s">
        <v>38</v>
      </c>
      <c r="F35" s="1250" t="s">
        <v>39</v>
      </c>
      <c r="G35" s="1250" t="s">
        <v>554</v>
      </c>
      <c r="H35" s="1250" t="s">
        <v>555</v>
      </c>
      <c r="I35" s="1251" t="s">
        <v>556</v>
      </c>
      <c r="J35" s="1251" t="s">
        <v>557</v>
      </c>
      <c r="K35" s="1252" t="s">
        <v>558</v>
      </c>
      <c r="L35" s="1822" t="s">
        <v>582</v>
      </c>
      <c r="M35" s="1001"/>
      <c r="N35" s="1001"/>
      <c r="O35" s="1001"/>
      <c r="P35" s="1001"/>
      <c r="Q35" s="1253"/>
      <c r="S35" s="2069"/>
      <c r="T35" s="2069"/>
      <c r="U35" s="2069"/>
    </row>
    <row r="36" spans="2:21" x14ac:dyDescent="0.25">
      <c r="B36" s="4"/>
      <c r="C36" s="1254">
        <v>0.25</v>
      </c>
      <c r="D36" s="1255">
        <f t="shared" ref="D36:K45" si="5">SUMIFS($D$13:$D$31,$C$13:$C$31,$C36,$E$13:$E$31,D$35)</f>
        <v>0</v>
      </c>
      <c r="E36" s="1256">
        <f t="shared" si="5"/>
        <v>0</v>
      </c>
      <c r="F36" s="1256">
        <f t="shared" si="5"/>
        <v>0</v>
      </c>
      <c r="G36" s="1256">
        <f t="shared" si="5"/>
        <v>0</v>
      </c>
      <c r="H36" s="1256">
        <f t="shared" si="5"/>
        <v>0</v>
      </c>
      <c r="I36" s="1256">
        <f t="shared" si="5"/>
        <v>0</v>
      </c>
      <c r="J36" s="1256">
        <f t="shared" si="5"/>
        <v>0</v>
      </c>
      <c r="K36" s="1257">
        <f t="shared" si="5"/>
        <v>0</v>
      </c>
      <c r="L36" s="1358">
        <f t="shared" ref="L36:L45" si="6">SUM(D36:K36)</f>
        <v>0</v>
      </c>
      <c r="M36" s="1001"/>
      <c r="N36" s="1001"/>
      <c r="O36" s="1001"/>
      <c r="P36" s="1001"/>
      <c r="Q36" s="1253"/>
    </row>
    <row r="37" spans="2:21" x14ac:dyDescent="0.25">
      <c r="B37" s="4"/>
      <c r="C37" s="1258">
        <v>0.3</v>
      </c>
      <c r="D37" s="1259">
        <f t="shared" si="5"/>
        <v>0</v>
      </c>
      <c r="E37" s="1260">
        <f t="shared" si="5"/>
        <v>0</v>
      </c>
      <c r="F37" s="1260">
        <f t="shared" si="5"/>
        <v>0</v>
      </c>
      <c r="G37" s="1260">
        <f t="shared" si="5"/>
        <v>0</v>
      </c>
      <c r="H37" s="1260">
        <f t="shared" si="5"/>
        <v>0</v>
      </c>
      <c r="I37" s="1260">
        <f t="shared" si="5"/>
        <v>0</v>
      </c>
      <c r="J37" s="1260">
        <f t="shared" si="5"/>
        <v>0</v>
      </c>
      <c r="K37" s="1261">
        <f t="shared" si="5"/>
        <v>0</v>
      </c>
      <c r="L37" s="1262">
        <f t="shared" si="6"/>
        <v>0</v>
      </c>
      <c r="M37" s="1001"/>
      <c r="N37" s="1001"/>
      <c r="O37" s="1001"/>
      <c r="P37" s="1001"/>
      <c r="Q37" s="1253"/>
      <c r="S37" s="2082" t="str">
        <f>IF(D30&lt;&gt;'2A'!N39,"WARNING: Total Number of Market Rate Units does not match Form 2A","")</f>
        <v/>
      </c>
      <c r="T37" s="2082"/>
      <c r="U37" s="2082"/>
    </row>
    <row r="38" spans="2:21" x14ac:dyDescent="0.25">
      <c r="B38" s="4"/>
      <c r="C38" s="1258">
        <v>0.35</v>
      </c>
      <c r="D38" s="1259">
        <f t="shared" si="5"/>
        <v>0</v>
      </c>
      <c r="E38" s="1260">
        <f t="shared" si="5"/>
        <v>0</v>
      </c>
      <c r="F38" s="1260">
        <f t="shared" si="5"/>
        <v>0</v>
      </c>
      <c r="G38" s="1260">
        <f t="shared" si="5"/>
        <v>0</v>
      </c>
      <c r="H38" s="1260">
        <f t="shared" si="5"/>
        <v>0</v>
      </c>
      <c r="I38" s="1260">
        <f t="shared" si="5"/>
        <v>0</v>
      </c>
      <c r="J38" s="1260">
        <f t="shared" si="5"/>
        <v>0</v>
      </c>
      <c r="K38" s="1261">
        <f t="shared" si="5"/>
        <v>0</v>
      </c>
      <c r="L38" s="1262">
        <f t="shared" si="6"/>
        <v>0</v>
      </c>
      <c r="M38" s="1001"/>
      <c r="N38" s="1001"/>
      <c r="O38" s="1001"/>
      <c r="P38" s="1001"/>
      <c r="Q38" s="1253"/>
      <c r="S38" s="2082"/>
      <c r="T38" s="2082"/>
      <c r="U38" s="2082"/>
    </row>
    <row r="39" spans="2:21" x14ac:dyDescent="0.25">
      <c r="B39" s="4"/>
      <c r="C39" s="1258">
        <v>0.4</v>
      </c>
      <c r="D39" s="1259">
        <f t="shared" si="5"/>
        <v>0</v>
      </c>
      <c r="E39" s="1260">
        <f t="shared" si="5"/>
        <v>0</v>
      </c>
      <c r="F39" s="1260">
        <f t="shared" si="5"/>
        <v>0</v>
      </c>
      <c r="G39" s="1260">
        <f t="shared" si="5"/>
        <v>0</v>
      </c>
      <c r="H39" s="1260">
        <f t="shared" si="5"/>
        <v>0</v>
      </c>
      <c r="I39" s="1260">
        <f t="shared" si="5"/>
        <v>0</v>
      </c>
      <c r="J39" s="1260">
        <f t="shared" si="5"/>
        <v>0</v>
      </c>
      <c r="K39" s="1261">
        <f t="shared" si="5"/>
        <v>0</v>
      </c>
      <c r="L39" s="1262">
        <f t="shared" si="6"/>
        <v>0</v>
      </c>
      <c r="M39" s="1001"/>
      <c r="N39" s="1001"/>
      <c r="O39" s="1001"/>
      <c r="P39" s="1001"/>
      <c r="Q39" s="1253"/>
      <c r="S39" s="2082"/>
      <c r="T39" s="2082"/>
      <c r="U39" s="2082"/>
    </row>
    <row r="40" spans="2:21" x14ac:dyDescent="0.25">
      <c r="B40" s="4"/>
      <c r="C40" s="1258">
        <v>0.45</v>
      </c>
      <c r="D40" s="1259">
        <f t="shared" si="5"/>
        <v>0</v>
      </c>
      <c r="E40" s="1260">
        <f t="shared" si="5"/>
        <v>0</v>
      </c>
      <c r="F40" s="1260">
        <f t="shared" si="5"/>
        <v>0</v>
      </c>
      <c r="G40" s="1260">
        <f t="shared" si="5"/>
        <v>0</v>
      </c>
      <c r="H40" s="1260">
        <f t="shared" si="5"/>
        <v>0</v>
      </c>
      <c r="I40" s="1260">
        <f t="shared" si="5"/>
        <v>0</v>
      </c>
      <c r="J40" s="1260">
        <f t="shared" si="5"/>
        <v>0</v>
      </c>
      <c r="K40" s="1261">
        <f t="shared" si="5"/>
        <v>0</v>
      </c>
      <c r="L40" s="1262">
        <f t="shared" si="6"/>
        <v>0</v>
      </c>
      <c r="M40" s="1001"/>
      <c r="N40" s="1001"/>
      <c r="O40" s="1001"/>
      <c r="P40" s="1001"/>
      <c r="Q40" s="1253"/>
    </row>
    <row r="41" spans="2:21" x14ac:dyDescent="0.25">
      <c r="B41" s="4"/>
      <c r="C41" s="1258">
        <v>0.5</v>
      </c>
      <c r="D41" s="1259">
        <f t="shared" si="5"/>
        <v>0</v>
      </c>
      <c r="E41" s="1260">
        <f t="shared" si="5"/>
        <v>0</v>
      </c>
      <c r="F41" s="1260">
        <f t="shared" si="5"/>
        <v>0</v>
      </c>
      <c r="G41" s="1260">
        <f t="shared" si="5"/>
        <v>0</v>
      </c>
      <c r="H41" s="1260">
        <f t="shared" si="5"/>
        <v>0</v>
      </c>
      <c r="I41" s="1260">
        <f t="shared" si="5"/>
        <v>0</v>
      </c>
      <c r="J41" s="1260">
        <f t="shared" si="5"/>
        <v>0</v>
      </c>
      <c r="K41" s="1261">
        <f t="shared" si="5"/>
        <v>0</v>
      </c>
      <c r="L41" s="1262">
        <f t="shared" si="6"/>
        <v>0</v>
      </c>
      <c r="M41" s="1001"/>
      <c r="N41" s="1001"/>
      <c r="O41" s="1001"/>
      <c r="P41" s="1001"/>
      <c r="Q41" s="1253"/>
    </row>
    <row r="42" spans="2:21" x14ac:dyDescent="0.25">
      <c r="B42" s="4"/>
      <c r="C42" s="1258">
        <v>0.55000000000000004</v>
      </c>
      <c r="D42" s="1259">
        <f t="shared" si="5"/>
        <v>0</v>
      </c>
      <c r="E42" s="1260">
        <f t="shared" si="5"/>
        <v>0</v>
      </c>
      <c r="F42" s="1260">
        <f t="shared" si="5"/>
        <v>0</v>
      </c>
      <c r="G42" s="1260">
        <f t="shared" si="5"/>
        <v>0</v>
      </c>
      <c r="H42" s="1260">
        <f t="shared" si="5"/>
        <v>0</v>
      </c>
      <c r="I42" s="1260">
        <f t="shared" si="5"/>
        <v>0</v>
      </c>
      <c r="J42" s="1260">
        <f t="shared" si="5"/>
        <v>0</v>
      </c>
      <c r="K42" s="1261">
        <f t="shared" si="5"/>
        <v>0</v>
      </c>
      <c r="L42" s="1262">
        <f t="shared" si="6"/>
        <v>0</v>
      </c>
      <c r="M42" s="1001"/>
      <c r="N42" s="1001"/>
      <c r="O42" s="1001"/>
      <c r="P42" s="1001"/>
      <c r="Q42" s="1253"/>
    </row>
    <row r="43" spans="2:21" x14ac:dyDescent="0.25">
      <c r="B43" s="4"/>
      <c r="C43" s="1258">
        <v>0.6</v>
      </c>
      <c r="D43" s="1259">
        <f t="shared" si="5"/>
        <v>0</v>
      </c>
      <c r="E43" s="1260">
        <f t="shared" si="5"/>
        <v>0</v>
      </c>
      <c r="F43" s="1260">
        <f t="shared" si="5"/>
        <v>0</v>
      </c>
      <c r="G43" s="1260">
        <f t="shared" si="5"/>
        <v>0</v>
      </c>
      <c r="H43" s="1260">
        <f t="shared" si="5"/>
        <v>0</v>
      </c>
      <c r="I43" s="1260">
        <f t="shared" si="5"/>
        <v>0</v>
      </c>
      <c r="J43" s="1260">
        <f t="shared" si="5"/>
        <v>0</v>
      </c>
      <c r="K43" s="1261">
        <f t="shared" si="5"/>
        <v>0</v>
      </c>
      <c r="L43" s="1262">
        <f t="shared" si="6"/>
        <v>0</v>
      </c>
      <c r="M43" s="1001"/>
      <c r="N43" s="1001"/>
      <c r="O43" s="1001"/>
      <c r="P43" s="1001"/>
      <c r="Q43" s="1253"/>
    </row>
    <row r="44" spans="2:21" x14ac:dyDescent="0.25">
      <c r="B44" s="4"/>
      <c r="C44" s="1258">
        <v>0.65</v>
      </c>
      <c r="D44" s="1259">
        <f t="shared" si="5"/>
        <v>0</v>
      </c>
      <c r="E44" s="1260">
        <f t="shared" si="5"/>
        <v>0</v>
      </c>
      <c r="F44" s="1260">
        <f t="shared" si="5"/>
        <v>0</v>
      </c>
      <c r="G44" s="1260">
        <f t="shared" si="5"/>
        <v>0</v>
      </c>
      <c r="H44" s="1260">
        <f t="shared" si="5"/>
        <v>0</v>
      </c>
      <c r="I44" s="1260">
        <f t="shared" si="5"/>
        <v>0</v>
      </c>
      <c r="J44" s="1260">
        <f t="shared" si="5"/>
        <v>0</v>
      </c>
      <c r="K44" s="1261">
        <f t="shared" si="5"/>
        <v>0</v>
      </c>
      <c r="L44" s="1262">
        <f t="shared" si="6"/>
        <v>0</v>
      </c>
      <c r="M44" s="1001"/>
      <c r="N44" s="1001"/>
      <c r="O44" s="1001"/>
      <c r="P44" s="1001"/>
      <c r="Q44" s="1253"/>
    </row>
    <row r="45" spans="2:21" x14ac:dyDescent="0.25">
      <c r="B45" s="4"/>
      <c r="C45" s="1263">
        <v>0.8</v>
      </c>
      <c r="D45" s="1264">
        <f t="shared" si="5"/>
        <v>0</v>
      </c>
      <c r="E45" s="1265">
        <f t="shared" si="5"/>
        <v>0</v>
      </c>
      <c r="F45" s="1265">
        <f t="shared" si="5"/>
        <v>0</v>
      </c>
      <c r="G45" s="1265">
        <f t="shared" si="5"/>
        <v>0</v>
      </c>
      <c r="H45" s="1265">
        <f t="shared" si="5"/>
        <v>0</v>
      </c>
      <c r="I45" s="1265">
        <f t="shared" si="5"/>
        <v>0</v>
      </c>
      <c r="J45" s="1265">
        <f t="shared" si="5"/>
        <v>0</v>
      </c>
      <c r="K45" s="1266">
        <f t="shared" si="5"/>
        <v>0</v>
      </c>
      <c r="L45" s="1267">
        <f t="shared" si="6"/>
        <v>0</v>
      </c>
      <c r="M45" s="1001"/>
      <c r="N45" s="1001"/>
      <c r="O45" s="1001"/>
      <c r="P45" s="1001"/>
      <c r="Q45" s="1253"/>
    </row>
    <row r="46" spans="2:21" ht="25.5" x14ac:dyDescent="0.25">
      <c r="B46" s="4"/>
      <c r="C46" s="1268" t="s">
        <v>41</v>
      </c>
      <c r="D46" s="1269">
        <f>SUM(D36:D45)</f>
        <v>0</v>
      </c>
      <c r="E46" s="1269">
        <f>SUM(E36:E45)</f>
        <v>0</v>
      </c>
      <c r="F46" s="1269">
        <f t="shared" ref="F46:K46" si="7">SUM(F36:F45)</f>
        <v>0</v>
      </c>
      <c r="G46" s="1269">
        <f t="shared" si="7"/>
        <v>0</v>
      </c>
      <c r="H46" s="1269">
        <f t="shared" si="7"/>
        <v>0</v>
      </c>
      <c r="I46" s="1269">
        <f t="shared" si="7"/>
        <v>0</v>
      </c>
      <c r="J46" s="1270">
        <f t="shared" si="7"/>
        <v>0</v>
      </c>
      <c r="K46" s="1270">
        <f t="shared" si="7"/>
        <v>0</v>
      </c>
      <c r="L46" s="1271">
        <f>SUM(L36:L45)</f>
        <v>0</v>
      </c>
      <c r="M46" s="1001"/>
      <c r="N46" s="1001"/>
      <c r="O46" s="1001"/>
      <c r="P46" s="1001"/>
      <c r="Q46" s="1253"/>
    </row>
    <row r="47" spans="2:21" x14ac:dyDescent="0.25">
      <c r="B47" s="4"/>
      <c r="C47" s="1272" t="s">
        <v>581</v>
      </c>
      <c r="D47" s="1273">
        <f t="shared" ref="D47:K48" si="8">SUMIFS($D$13:$D$31,$C$13:$C$31,$C47,$E$13:$E$31,D$35)</f>
        <v>0</v>
      </c>
      <c r="E47" s="1274">
        <f t="shared" si="8"/>
        <v>0</v>
      </c>
      <c r="F47" s="1274">
        <f t="shared" si="8"/>
        <v>0</v>
      </c>
      <c r="G47" s="1274">
        <f t="shared" si="8"/>
        <v>0</v>
      </c>
      <c r="H47" s="1274">
        <f t="shared" si="8"/>
        <v>0</v>
      </c>
      <c r="I47" s="1274">
        <f t="shared" si="8"/>
        <v>0</v>
      </c>
      <c r="J47" s="1274">
        <f t="shared" si="8"/>
        <v>0</v>
      </c>
      <c r="K47" s="1275">
        <f t="shared" si="8"/>
        <v>0</v>
      </c>
      <c r="L47" s="1276">
        <f>SUM(D47:K47)</f>
        <v>0</v>
      </c>
      <c r="M47" s="1001"/>
      <c r="N47" s="1001"/>
      <c r="O47" s="1001"/>
      <c r="P47" s="1001"/>
      <c r="Q47" s="1253"/>
    </row>
    <row r="48" spans="2:21" ht="24.75" thickBot="1" x14ac:dyDescent="0.3">
      <c r="B48" s="4"/>
      <c r="C48" s="1277" t="s">
        <v>330</v>
      </c>
      <c r="D48" s="1278">
        <f t="shared" si="8"/>
        <v>0</v>
      </c>
      <c r="E48" s="1279">
        <f t="shared" si="8"/>
        <v>0</v>
      </c>
      <c r="F48" s="1279">
        <f t="shared" si="8"/>
        <v>0</v>
      </c>
      <c r="G48" s="1279">
        <f t="shared" si="8"/>
        <v>0</v>
      </c>
      <c r="H48" s="1279">
        <f t="shared" si="8"/>
        <v>0</v>
      </c>
      <c r="I48" s="1279">
        <f t="shared" si="8"/>
        <v>0</v>
      </c>
      <c r="J48" s="1279">
        <f t="shared" si="8"/>
        <v>0</v>
      </c>
      <c r="K48" s="1280">
        <f t="shared" si="8"/>
        <v>0</v>
      </c>
      <c r="L48" s="1281">
        <f>SUM(D48:K48)</f>
        <v>0</v>
      </c>
      <c r="M48" s="1001"/>
      <c r="N48" s="1001"/>
      <c r="O48" s="1001"/>
      <c r="P48" s="1001"/>
      <c r="Q48" s="1253"/>
    </row>
    <row r="49" spans="2:17" ht="16.5" customHeight="1" thickTop="1" thickBot="1" x14ac:dyDescent="0.3">
      <c r="B49" s="4"/>
      <c r="C49" s="1282" t="s">
        <v>42</v>
      </c>
      <c r="D49" s="1283">
        <f t="shared" ref="D49:K49" si="9">D46+D47+D48</f>
        <v>0</v>
      </c>
      <c r="E49" s="1284">
        <f t="shared" si="9"/>
        <v>0</v>
      </c>
      <c r="F49" s="1285">
        <f t="shared" si="9"/>
        <v>0</v>
      </c>
      <c r="G49" s="1285">
        <f t="shared" si="9"/>
        <v>0</v>
      </c>
      <c r="H49" s="1285">
        <f t="shared" si="9"/>
        <v>0</v>
      </c>
      <c r="I49" s="1285">
        <f t="shared" si="9"/>
        <v>0</v>
      </c>
      <c r="J49" s="1286">
        <f t="shared" si="9"/>
        <v>0</v>
      </c>
      <c r="K49" s="1286">
        <f t="shared" si="9"/>
        <v>0</v>
      </c>
      <c r="L49" s="1287">
        <f>SUM(L46:L48)</f>
        <v>0</v>
      </c>
      <c r="M49" s="1001"/>
      <c r="N49" s="2069" t="str">
        <f>IF(L49&lt;&gt;'1'!F58,"WARNING: Total Units does not match Form 1","")</f>
        <v/>
      </c>
      <c r="O49" s="2069"/>
      <c r="P49" s="1001"/>
      <c r="Q49" s="1253"/>
    </row>
    <row r="50" spans="2:17" ht="7.5" customHeight="1" thickTop="1" thickBot="1" x14ac:dyDescent="0.3">
      <c r="B50" s="4"/>
      <c r="C50" s="1288"/>
      <c r="D50" s="1289"/>
      <c r="E50" s="1290"/>
      <c r="F50" s="1289"/>
      <c r="G50" s="1289"/>
      <c r="H50" s="1289"/>
      <c r="I50" s="1289"/>
      <c r="J50" s="1291"/>
      <c r="K50" s="1291"/>
      <c r="L50" s="1292"/>
      <c r="M50" s="1001"/>
      <c r="N50" s="2069"/>
      <c r="O50" s="2069"/>
      <c r="P50" s="1001"/>
      <c r="Q50" s="1253"/>
    </row>
    <row r="51" spans="2:17" ht="25.5" x14ac:dyDescent="0.25">
      <c r="B51" s="4"/>
      <c r="C51" s="1293" t="s">
        <v>1014</v>
      </c>
      <c r="D51" s="1294">
        <f>SUMIF('8A'!$E13:$E31,D35,'8A'!$F13:$F31)</f>
        <v>0</v>
      </c>
      <c r="E51" s="1295">
        <f>SUMIF('8A'!$E13:$E31,E35,'8A'!$F13:$F31)</f>
        <v>0</v>
      </c>
      <c r="F51" s="1295">
        <f>SUMIF('8A'!$E13:$E31,F35,'8A'!$F13:$F31)</f>
        <v>0</v>
      </c>
      <c r="G51" s="1295">
        <f>SUMIF('8A'!$E13:$E31,G35,'8A'!$F13:$F31)</f>
        <v>0</v>
      </c>
      <c r="H51" s="1295">
        <f>SUMIF('8A'!$E13:$E31,H35,'8A'!$F13:$F31)</f>
        <v>0</v>
      </c>
      <c r="I51" s="1295">
        <f>SUMIF('8A'!$E13:$E31,I35,'8A'!$F13:$F31)</f>
        <v>0</v>
      </c>
      <c r="J51" s="1295">
        <f>SUMIF('8A'!$E13:$E31,J35,'8A'!$F13:$F31)</f>
        <v>0</v>
      </c>
      <c r="K51" s="1296">
        <f>SUMIF('8A'!$E13:$E31,K35,'8A'!$F13:$F31)</f>
        <v>0</v>
      </c>
      <c r="L51" s="1297">
        <f>SUM(D51:K51)</f>
        <v>0</v>
      </c>
      <c r="M51" s="1001"/>
      <c r="N51" s="2069"/>
      <c r="O51" s="2069"/>
      <c r="P51" s="1001"/>
      <c r="Q51" s="1253"/>
    </row>
    <row r="52" spans="2:17" ht="15.75" thickBot="1" x14ac:dyDescent="0.3">
      <c r="B52" s="4"/>
      <c r="C52" s="1298" t="s">
        <v>484</v>
      </c>
      <c r="D52" s="1299">
        <f>IFERROR(AVERAGEIF('8A'!$E13:$E31,D35,'8A'!$G13:$G31),0)</f>
        <v>0</v>
      </c>
      <c r="E52" s="1300">
        <f>IFERROR(AVERAGEIF('8A'!$E13:$E31,E35,'8A'!$G13:$G31),0)</f>
        <v>0</v>
      </c>
      <c r="F52" s="1300">
        <f>IFERROR(AVERAGEIF('8A'!$E13:$E31,F35,'8A'!$G13:$G31),0)</f>
        <v>0</v>
      </c>
      <c r="G52" s="1300">
        <f>IFERROR(AVERAGEIF('8A'!$E13:$E31,G35,'8A'!$G13:$G31),0)</f>
        <v>0</v>
      </c>
      <c r="H52" s="1300">
        <f>IFERROR(AVERAGEIF('8A'!$E13:$E31,H35,'8A'!$G13:$G31),0)</f>
        <v>0</v>
      </c>
      <c r="I52" s="1300">
        <f>IFERROR(AVERAGEIF('8A'!$E13:$E31,I35,'8A'!$G13:$G31),0)</f>
        <v>0</v>
      </c>
      <c r="J52" s="1300">
        <f>IFERROR(AVERAGEIF('8A'!$E13:$E31,J35,'8A'!$G13:$G31),0)</f>
        <v>0</v>
      </c>
      <c r="K52" s="1301">
        <f>IFERROR(AVERAGEIF('8A'!$E13:$E31,K35,'8A'!$G13:$G31),0)</f>
        <v>0</v>
      </c>
      <c r="L52" s="1302"/>
      <c r="M52" s="1001"/>
      <c r="N52" s="1001"/>
      <c r="O52" s="1001"/>
      <c r="P52" s="1001"/>
      <c r="Q52" s="1253"/>
    </row>
    <row r="53" spans="2:17" ht="7.5" customHeight="1" thickBot="1" x14ac:dyDescent="0.3">
      <c r="B53" s="4"/>
      <c r="C53" s="127"/>
      <c r="D53" s="127"/>
      <c r="E53" s="127"/>
      <c r="F53" s="127"/>
      <c r="G53" s="127"/>
      <c r="H53" s="127"/>
      <c r="I53" s="127"/>
      <c r="J53" s="127"/>
      <c r="K53" s="127"/>
      <c r="L53" s="127"/>
      <c r="M53" s="127"/>
      <c r="N53" s="127"/>
      <c r="O53" s="127"/>
      <c r="P53" s="130"/>
      <c r="Q53" s="1253"/>
    </row>
    <row r="54" spans="2:17" x14ac:dyDescent="0.25">
      <c r="B54" s="1229"/>
      <c r="C54" s="1229"/>
      <c r="D54" s="1229"/>
      <c r="E54" s="1229"/>
      <c r="F54" s="1229"/>
      <c r="G54" s="1229"/>
      <c r="H54" s="1229"/>
      <c r="I54" s="1229"/>
      <c r="J54" s="1229"/>
      <c r="K54" s="1229"/>
      <c r="L54" s="1229"/>
      <c r="M54" s="1229"/>
      <c r="N54" s="1229"/>
      <c r="O54" s="1229"/>
      <c r="P54" s="1229"/>
      <c r="Q54" s="1229"/>
    </row>
    <row r="55" spans="2:17" x14ac:dyDescent="0.25">
      <c r="B55" s="1212"/>
      <c r="C55" s="1212"/>
      <c r="D55" s="1212"/>
      <c r="E55" s="1212"/>
      <c r="F55" s="1212"/>
      <c r="G55" s="1212"/>
      <c r="H55" s="1212"/>
      <c r="I55" s="1212"/>
      <c r="J55" s="1212"/>
      <c r="K55" s="1212"/>
      <c r="L55" s="1212"/>
      <c r="M55" s="1212"/>
      <c r="N55" s="1212"/>
      <c r="O55" s="1212"/>
      <c r="P55" s="1212"/>
      <c r="Q55" s="1212"/>
    </row>
  </sheetData>
  <sheetProtection algorithmName="SHA-512" hashValue="5jkO5rw0VhmXb8PcxlvI8SFntr007Zyq8a5kkFDUu+rKACqXwN1XZrKCCZwyMA07bMcMtvJLVKhr2mQwd2iVCA==" saltValue="SZJOjn2CHx/Ei6wx1qT5Qw==" spinCount="100000" sheet="1" formatCells="0" formatColumns="0" formatRows="0" insertRows="0"/>
  <mergeCells count="8">
    <mergeCell ref="C9:P9"/>
    <mergeCell ref="C11:O11"/>
    <mergeCell ref="N49:O51"/>
    <mergeCell ref="S16:U18"/>
    <mergeCell ref="S37:U39"/>
    <mergeCell ref="S33:U35"/>
    <mergeCell ref="C28:P28"/>
    <mergeCell ref="S29:U31"/>
  </mergeCells>
  <conditionalFormatting sqref="G32:L32">
    <cfRule type="expression" dxfId="44" priority="19">
      <formula>$G$32="CAUTION - LIH Square footage does not match Form 2B"</formula>
    </cfRule>
  </conditionalFormatting>
  <conditionalFormatting sqref="E20:E26">
    <cfRule type="expression" dxfId="43" priority="16">
      <formula>(AND($D20&lt;&gt;0,$E20=""))</formula>
    </cfRule>
  </conditionalFormatting>
  <conditionalFormatting sqref="S16:U18">
    <cfRule type="containsText" dxfId="42" priority="14" operator="containsText" text="Warning">
      <formula>NOT(ISERROR(SEARCH("Warning",S16)))</formula>
    </cfRule>
  </conditionalFormatting>
  <conditionalFormatting sqref="S33:U35">
    <cfRule type="containsText" dxfId="41" priority="13" operator="containsText" text="Warning">
      <formula>NOT(ISERROR(SEARCH("Warning",S33)))</formula>
    </cfRule>
  </conditionalFormatting>
  <conditionalFormatting sqref="S37:U39">
    <cfRule type="containsText" dxfId="40" priority="12" operator="containsText" text="Warning">
      <formula>NOT(ISERROR(SEARCH("Warning",S37)))</formula>
    </cfRule>
  </conditionalFormatting>
  <conditionalFormatting sqref="E29">
    <cfRule type="expression" dxfId="39" priority="11">
      <formula>(AND($D29&lt;&gt;0,$E29=""))</formula>
    </cfRule>
  </conditionalFormatting>
  <conditionalFormatting sqref="E30">
    <cfRule type="expression" dxfId="38" priority="10">
      <formula>(AND($D30&lt;&gt;0,$E30=""))</formula>
    </cfRule>
  </conditionalFormatting>
  <conditionalFormatting sqref="G20:G26">
    <cfRule type="expression" dxfId="37" priority="9">
      <formula>(AND($D20&lt;&gt;0,$G20=""))</formula>
    </cfRule>
  </conditionalFormatting>
  <conditionalFormatting sqref="G30">
    <cfRule type="expression" dxfId="36" priority="8">
      <formula>(AND($D30&lt;&gt;0,$G30=""))</formula>
    </cfRule>
  </conditionalFormatting>
  <conditionalFormatting sqref="G29">
    <cfRule type="expression" dxfId="35" priority="7">
      <formula>(AND($D29&lt;&gt;0,$G29=""))</formula>
    </cfRule>
  </conditionalFormatting>
  <conditionalFormatting sqref="N49:O51">
    <cfRule type="containsText" dxfId="34" priority="6" operator="containsText" text="Warning">
      <formula>NOT(ISERROR(SEARCH("Warning",N49)))</formula>
    </cfRule>
  </conditionalFormatting>
  <conditionalFormatting sqref="S29:U31">
    <cfRule type="containsText" dxfId="33" priority="5" operator="containsText" text="Warning">
      <formula>NOT(ISERROR(SEARCH("Warning",S29)))</formula>
    </cfRule>
  </conditionalFormatting>
  <conditionalFormatting sqref="E14">
    <cfRule type="expression" dxfId="32" priority="4">
      <formula>(AND($D14&lt;&gt;0,$E14=""))</formula>
    </cfRule>
  </conditionalFormatting>
  <conditionalFormatting sqref="E15:E19">
    <cfRule type="expression" dxfId="31" priority="3">
      <formula>(AND($D15&lt;&gt;0,$E15=""))</formula>
    </cfRule>
  </conditionalFormatting>
  <conditionalFormatting sqref="G14">
    <cfRule type="expression" dxfId="30" priority="2">
      <formula>(AND($D14&lt;&gt;0,$G14=""))</formula>
    </cfRule>
  </conditionalFormatting>
  <conditionalFormatting sqref="G15:G19">
    <cfRule type="expression" dxfId="29" priority="1">
      <formula>(AND($D15&lt;&gt;0,$G15=""))</formula>
    </cfRule>
  </conditionalFormatting>
  <dataValidations count="3">
    <dataValidation type="list" allowBlank="1" showInputMessage="1" showErrorMessage="1" sqref="C29:C30">
      <formula1>Non_LIH_Units</formula1>
    </dataValidation>
    <dataValidation type="list" allowBlank="1" showInputMessage="1" showErrorMessage="1" sqref="E29:E30 E14:E26">
      <formula1>Units_and_Beds</formula1>
    </dataValidation>
    <dataValidation type="list" allowBlank="1" showInputMessage="1" showErrorMessage="1" sqref="C14:C26">
      <formula1>AMIs</formula1>
    </dataValidation>
  </dataValidations>
  <pageMargins left="0.25" right="0.25" top="0.75" bottom="0.75" header="0.3" footer="0.3"/>
  <pageSetup scale="85" fitToHeight="2" orientation="landscape" r:id="rId1"/>
  <headerFooter>
    <oddFooter>&amp;LForm 8A
Proposed Rents and AMIs Served&amp;CCFA Forms</oddFooter>
  </headerFooter>
  <rowBreaks count="1" manualBreakCount="1">
    <brk id="32" min="1" max="15" man="1"/>
  </rowBreaks>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B7:J51"/>
  <sheetViews>
    <sheetView showGridLines="0" zoomScaleNormal="100" workbookViewId="0">
      <selection activeCell="R17" sqref="R17"/>
    </sheetView>
  </sheetViews>
  <sheetFormatPr defaultColWidth="9.140625" defaultRowHeight="15" x14ac:dyDescent="0.25"/>
  <cols>
    <col min="1" max="2" width="1.7109375" style="359" customWidth="1"/>
    <col min="3" max="3" width="52" style="359" customWidth="1"/>
    <col min="4" max="6" width="17.140625" style="359" customWidth="1"/>
    <col min="7" max="9" width="20" style="359" customWidth="1"/>
    <col min="10" max="10" width="1.7109375" style="359" customWidth="1"/>
    <col min="11" max="16384" width="9.140625" style="359"/>
  </cols>
  <sheetData>
    <row r="7" spans="2:10" ht="9" customHeight="1" thickBot="1" x14ac:dyDescent="0.3"/>
    <row r="8" spans="2:10" ht="9" customHeight="1" x14ac:dyDescent="0.3">
      <c r="B8" s="524"/>
      <c r="C8" s="525"/>
      <c r="D8" s="525"/>
      <c r="E8" s="525"/>
      <c r="F8" s="525"/>
      <c r="G8" s="525"/>
      <c r="H8" s="525"/>
      <c r="I8" s="525"/>
      <c r="J8" s="526"/>
    </row>
    <row r="9" spans="2:10" ht="18.75" x14ac:dyDescent="0.3">
      <c r="B9" s="527"/>
      <c r="C9" s="1938" t="s">
        <v>526</v>
      </c>
      <c r="D9" s="1938"/>
      <c r="E9" s="1938"/>
      <c r="F9" s="1938"/>
      <c r="G9" s="1938"/>
      <c r="H9" s="1512"/>
      <c r="I9" s="1512"/>
      <c r="J9" s="502"/>
    </row>
    <row r="10" spans="2:10" ht="18.75" x14ac:dyDescent="0.3">
      <c r="B10" s="527"/>
      <c r="C10" s="1507"/>
      <c r="D10" s="1507"/>
      <c r="E10" s="1507"/>
      <c r="F10" s="1507"/>
      <c r="G10" s="1507"/>
      <c r="H10" s="1507"/>
      <c r="I10" s="1507"/>
      <c r="J10" s="502"/>
    </row>
    <row r="11" spans="2:10" ht="15.75" thickBot="1" x14ac:dyDescent="0.3">
      <c r="B11" s="180"/>
      <c r="C11" s="2090" t="str">
        <f>IF('1'!G5="","Enter Project Name on Form 1",(CONCATENATE("Project Name: ",'1'!G5)))</f>
        <v>Enter Project Name on Form 1</v>
      </c>
      <c r="D11" s="2090"/>
      <c r="E11" s="2090"/>
      <c r="F11" s="2090"/>
      <c r="G11" s="378"/>
      <c r="H11" s="378"/>
      <c r="I11" s="378"/>
      <c r="J11" s="179"/>
    </row>
    <row r="12" spans="2:10" x14ac:dyDescent="0.25">
      <c r="B12" s="180"/>
      <c r="C12" s="342"/>
      <c r="D12" s="378"/>
      <c r="E12" s="378"/>
      <c r="F12" s="378"/>
      <c r="G12" s="378"/>
      <c r="H12" s="378"/>
      <c r="I12" s="378"/>
      <c r="J12" s="179"/>
    </row>
    <row r="13" spans="2:10" x14ac:dyDescent="0.25">
      <c r="B13" s="180"/>
      <c r="C13" s="1505" t="s">
        <v>1011</v>
      </c>
      <c r="D13" s="1506"/>
      <c r="E13" s="1506"/>
      <c r="F13" s="1506"/>
      <c r="G13" s="1506"/>
      <c r="H13" s="1506"/>
      <c r="I13" s="1506"/>
      <c r="J13" s="179"/>
    </row>
    <row r="14" spans="2:10" ht="15.75" thickBot="1" x14ac:dyDescent="0.3">
      <c r="B14" s="180"/>
      <c r="C14" s="528" t="s">
        <v>1012</v>
      </c>
      <c r="D14" s="378"/>
      <c r="E14" s="378"/>
      <c r="F14" s="378"/>
      <c r="G14" s="378"/>
      <c r="H14" s="378"/>
      <c r="I14" s="378"/>
      <c r="J14" s="179"/>
    </row>
    <row r="15" spans="2:10" ht="27" thickBot="1" x14ac:dyDescent="0.3">
      <c r="B15" s="180"/>
      <c r="C15" s="1084" t="s">
        <v>293</v>
      </c>
      <c r="D15" s="939" t="s">
        <v>331</v>
      </c>
      <c r="E15" s="939" t="s">
        <v>332</v>
      </c>
      <c r="F15" s="939" t="s">
        <v>333</v>
      </c>
      <c r="G15" s="1085" t="s">
        <v>334</v>
      </c>
      <c r="H15" s="1330" t="s">
        <v>710</v>
      </c>
      <c r="I15" s="1329" t="s">
        <v>711</v>
      </c>
      <c r="J15" s="179"/>
    </row>
    <row r="16" spans="2:10" x14ac:dyDescent="0.25">
      <c r="B16" s="180"/>
      <c r="C16" s="938"/>
      <c r="D16" s="960">
        <v>0</v>
      </c>
      <c r="E16" s="960">
        <v>0</v>
      </c>
      <c r="F16" s="1086">
        <f>SUM(D16:E16)</f>
        <v>0</v>
      </c>
      <c r="G16" s="1204"/>
      <c r="H16" s="962"/>
      <c r="I16" s="1209"/>
      <c r="J16" s="179"/>
    </row>
    <row r="17" spans="2:10" x14ac:dyDescent="0.25">
      <c r="B17" s="180"/>
      <c r="C17" s="903"/>
      <c r="D17" s="961">
        <v>0</v>
      </c>
      <c r="E17" s="961">
        <v>0</v>
      </c>
      <c r="F17" s="1087">
        <f>SUM(D17:E17)</f>
        <v>0</v>
      </c>
      <c r="G17" s="1205"/>
      <c r="H17" s="961"/>
      <c r="I17" s="1209"/>
      <c r="J17" s="179"/>
    </row>
    <row r="18" spans="2:10" x14ac:dyDescent="0.25">
      <c r="B18" s="180"/>
      <c r="C18" s="903"/>
      <c r="D18" s="961">
        <v>0</v>
      </c>
      <c r="E18" s="961">
        <v>0</v>
      </c>
      <c r="F18" s="1087">
        <f>SUM(D18:E18)</f>
        <v>0</v>
      </c>
      <c r="G18" s="1205"/>
      <c r="H18" s="963"/>
      <c r="I18" s="1205"/>
      <c r="J18" s="179"/>
    </row>
    <row r="19" spans="2:10" ht="15.75" thickBot="1" x14ac:dyDescent="0.3">
      <c r="B19" s="180"/>
      <c r="C19" s="903"/>
      <c r="D19" s="961">
        <v>0</v>
      </c>
      <c r="E19" s="961">
        <v>0</v>
      </c>
      <c r="F19" s="1087">
        <f>SUM(D19:E19)</f>
        <v>0</v>
      </c>
      <c r="G19" s="1205"/>
      <c r="H19" s="963"/>
      <c r="I19" s="1210"/>
      <c r="J19" s="179"/>
    </row>
    <row r="20" spans="2:10" ht="16.5" thickTop="1" thickBot="1" x14ac:dyDescent="0.3">
      <c r="B20" s="180"/>
      <c r="C20" s="905" t="s">
        <v>694</v>
      </c>
      <c r="D20" s="966">
        <f>SUM(D16:D19)</f>
        <v>0</v>
      </c>
      <c r="E20" s="966">
        <f>SUM(E16:E19)</f>
        <v>0</v>
      </c>
      <c r="F20" s="967">
        <f>ROUND((SUM(D20:E20)),0)</f>
        <v>0</v>
      </c>
      <c r="G20" s="906"/>
      <c r="H20" s="1328"/>
      <c r="I20" s="1093"/>
      <c r="J20" s="179"/>
    </row>
    <row r="21" spans="2:10" ht="5.0999999999999996" customHeight="1" x14ac:dyDescent="0.25">
      <c r="B21" s="180"/>
      <c r="C21" s="342"/>
      <c r="D21" s="378"/>
      <c r="E21" s="378"/>
      <c r="F21" s="378"/>
      <c r="G21" s="378"/>
      <c r="H21" s="378"/>
      <c r="I21" s="378"/>
      <c r="J21" s="179"/>
    </row>
    <row r="22" spans="2:10" x14ac:dyDescent="0.25">
      <c r="B22" s="180"/>
      <c r="C22" s="342"/>
      <c r="D22" s="378"/>
      <c r="E22" s="378"/>
      <c r="F22" s="2096" t="str">
        <f>IF(AND(F20&lt;&gt;0,'8A'!O31&lt;&gt;0,F20&lt;&gt;'8A'!O31),"WARNING: Total PHA/HUD/USDA Subsidy does not match Form 8A","")</f>
        <v/>
      </c>
      <c r="G22" s="2096"/>
      <c r="H22" s="2096"/>
      <c r="I22" s="378"/>
      <c r="J22" s="179"/>
    </row>
    <row r="23" spans="2:10" ht="2.4500000000000002" customHeight="1" x14ac:dyDescent="0.25">
      <c r="B23" s="180"/>
      <c r="C23" s="342"/>
      <c r="D23" s="378"/>
      <c r="E23" s="378"/>
      <c r="F23" s="890"/>
      <c r="G23" s="890"/>
      <c r="H23" s="890"/>
      <c r="I23" s="378"/>
      <c r="J23" s="179"/>
    </row>
    <row r="24" spans="2:10" ht="15.75" thickBot="1" x14ac:dyDescent="0.3">
      <c r="B24" s="180"/>
      <c r="C24" s="528" t="s">
        <v>1013</v>
      </c>
      <c r="D24" s="378"/>
      <c r="E24" s="378"/>
      <c r="F24" s="378"/>
      <c r="G24" s="378"/>
      <c r="H24" s="378"/>
      <c r="I24" s="378"/>
      <c r="J24" s="179"/>
    </row>
    <row r="25" spans="2:10" ht="27" thickBot="1" x14ac:dyDescent="0.3">
      <c r="B25" s="180"/>
      <c r="C25" s="1084" t="s">
        <v>293</v>
      </c>
      <c r="D25" s="939" t="s">
        <v>331</v>
      </c>
      <c r="E25" s="939" t="s">
        <v>332</v>
      </c>
      <c r="F25" s="939" t="s">
        <v>333</v>
      </c>
      <c r="G25" s="1085" t="s">
        <v>334</v>
      </c>
      <c r="H25" s="1330" t="s">
        <v>710</v>
      </c>
      <c r="I25" s="1329" t="s">
        <v>711</v>
      </c>
      <c r="J25" s="179"/>
    </row>
    <row r="26" spans="2:10" x14ac:dyDescent="0.25">
      <c r="B26" s="180"/>
      <c r="C26" s="938"/>
      <c r="D26" s="960">
        <v>0</v>
      </c>
      <c r="E26" s="960">
        <v>0</v>
      </c>
      <c r="F26" s="1086">
        <f>SUM(D26:E26)</f>
        <v>0</v>
      </c>
      <c r="G26" s="1204"/>
      <c r="H26" s="962"/>
      <c r="I26" s="1209"/>
      <c r="J26" s="179"/>
    </row>
    <row r="27" spans="2:10" x14ac:dyDescent="0.25">
      <c r="B27" s="180"/>
      <c r="C27" s="903"/>
      <c r="D27" s="961">
        <v>0</v>
      </c>
      <c r="E27" s="961">
        <v>0</v>
      </c>
      <c r="F27" s="1087">
        <f>SUM(D27:E27)</f>
        <v>0</v>
      </c>
      <c r="G27" s="1205"/>
      <c r="H27" s="961"/>
      <c r="I27" s="1209"/>
      <c r="J27" s="179"/>
    </row>
    <row r="28" spans="2:10" x14ac:dyDescent="0.25">
      <c r="B28" s="180"/>
      <c r="C28" s="903"/>
      <c r="D28" s="961">
        <v>0</v>
      </c>
      <c r="E28" s="961">
        <v>0</v>
      </c>
      <c r="F28" s="1087">
        <f>SUM(D28:E28)</f>
        <v>0</v>
      </c>
      <c r="G28" s="1205"/>
      <c r="H28" s="963"/>
      <c r="I28" s="1205"/>
      <c r="J28" s="179"/>
    </row>
    <row r="29" spans="2:10" ht="15.75" thickBot="1" x14ac:dyDescent="0.3">
      <c r="B29" s="180"/>
      <c r="C29" s="903"/>
      <c r="D29" s="961">
        <v>0</v>
      </c>
      <c r="E29" s="961">
        <v>0</v>
      </c>
      <c r="F29" s="1087">
        <f>SUM(D29:E29)</f>
        <v>0</v>
      </c>
      <c r="G29" s="1205"/>
      <c r="H29" s="963"/>
      <c r="I29" s="1210"/>
      <c r="J29" s="179"/>
    </row>
    <row r="30" spans="2:10" ht="16.5" thickTop="1" thickBot="1" x14ac:dyDescent="0.3">
      <c r="B30" s="180"/>
      <c r="C30" s="905" t="s">
        <v>694</v>
      </c>
      <c r="D30" s="966">
        <f>SUM(D26:D29)</f>
        <v>0</v>
      </c>
      <c r="E30" s="966">
        <f>SUM(E26:E29)</f>
        <v>0</v>
      </c>
      <c r="F30" s="967">
        <f>ROUND((SUM(D30:E30)),0)</f>
        <v>0</v>
      </c>
      <c r="G30" s="906"/>
      <c r="H30" s="1328"/>
      <c r="I30" s="1093"/>
      <c r="J30" s="179"/>
    </row>
    <row r="31" spans="2:10" x14ac:dyDescent="0.25">
      <c r="B31" s="180"/>
      <c r="C31" s="342"/>
      <c r="D31" s="378"/>
      <c r="E31" s="378"/>
      <c r="F31" s="181" t="s">
        <v>34</v>
      </c>
      <c r="G31" s="378"/>
      <c r="H31" s="378"/>
      <c r="I31" s="378"/>
      <c r="J31" s="179"/>
    </row>
    <row r="32" spans="2:10" x14ac:dyDescent="0.25">
      <c r="B32" s="180"/>
      <c r="C32" s="1505" t="s">
        <v>335</v>
      </c>
      <c r="D32" s="1506"/>
      <c r="E32" s="1506"/>
      <c r="F32" s="1506"/>
      <c r="G32" s="1506"/>
      <c r="H32" s="1506"/>
      <c r="I32" s="1506"/>
      <c r="J32" s="179"/>
    </row>
    <row r="33" spans="2:10" ht="5.0999999999999996" customHeight="1" thickBot="1" x14ac:dyDescent="0.3">
      <c r="B33" s="180"/>
      <c r="C33" s="528"/>
      <c r="D33" s="378"/>
      <c r="E33" s="378"/>
      <c r="F33" s="378"/>
      <c r="G33" s="378"/>
      <c r="H33" s="378"/>
      <c r="I33" s="378"/>
      <c r="J33" s="179"/>
    </row>
    <row r="34" spans="2:10" ht="15" customHeight="1" x14ac:dyDescent="0.25">
      <c r="B34" s="180"/>
      <c r="C34" s="2093" t="s">
        <v>293</v>
      </c>
      <c r="D34" s="2091" t="s">
        <v>331</v>
      </c>
      <c r="E34" s="2091" t="s">
        <v>332</v>
      </c>
      <c r="F34" s="2091" t="s">
        <v>333</v>
      </c>
      <c r="G34" s="2091" t="s">
        <v>334</v>
      </c>
      <c r="H34" s="2086" t="s">
        <v>710</v>
      </c>
      <c r="I34" s="2088" t="s">
        <v>711</v>
      </c>
      <c r="J34" s="179"/>
    </row>
    <row r="35" spans="2:10" ht="15.75" thickBot="1" x14ac:dyDescent="0.3">
      <c r="B35" s="180"/>
      <c r="C35" s="2097"/>
      <c r="D35" s="2095"/>
      <c r="E35" s="2095"/>
      <c r="F35" s="2095"/>
      <c r="G35" s="2095"/>
      <c r="H35" s="2087"/>
      <c r="I35" s="2089"/>
      <c r="J35" s="179"/>
    </row>
    <row r="36" spans="2:10" x14ac:dyDescent="0.25">
      <c r="B36" s="180"/>
      <c r="C36" s="940"/>
      <c r="D36" s="962">
        <v>0</v>
      </c>
      <c r="E36" s="962">
        <v>0</v>
      </c>
      <c r="F36" s="1088">
        <f>SUM(D36+E36)</f>
        <v>0</v>
      </c>
      <c r="G36" s="1206"/>
      <c r="H36" s="962"/>
      <c r="I36" s="1204"/>
      <c r="J36" s="179"/>
    </row>
    <row r="37" spans="2:10" x14ac:dyDescent="0.25">
      <c r="B37" s="180"/>
      <c r="C37" s="941"/>
      <c r="D37" s="961">
        <v>0</v>
      </c>
      <c r="E37" s="961">
        <v>0</v>
      </c>
      <c r="F37" s="1087">
        <f>SUM(D37+E37)</f>
        <v>0</v>
      </c>
      <c r="G37" s="1207"/>
      <c r="H37" s="961"/>
      <c r="I37" s="1209"/>
      <c r="J37" s="179"/>
    </row>
    <row r="38" spans="2:10" x14ac:dyDescent="0.25">
      <c r="B38" s="180"/>
      <c r="C38" s="942"/>
      <c r="D38" s="963">
        <v>0</v>
      </c>
      <c r="E38" s="963">
        <v>0</v>
      </c>
      <c r="F38" s="1087">
        <f>SUM(D38+E38)</f>
        <v>0</v>
      </c>
      <c r="G38" s="1208"/>
      <c r="H38" s="963"/>
      <c r="I38" s="1205"/>
      <c r="J38" s="179"/>
    </row>
    <row r="39" spans="2:10" ht="15.75" thickBot="1" x14ac:dyDescent="0.3">
      <c r="B39" s="180"/>
      <c r="C39" s="942"/>
      <c r="D39" s="963">
        <v>0</v>
      </c>
      <c r="E39" s="963">
        <v>0</v>
      </c>
      <c r="F39" s="1089">
        <f>SUM(D39+E39)</f>
        <v>0</v>
      </c>
      <c r="G39" s="1208"/>
      <c r="H39" s="963"/>
      <c r="I39" s="1210"/>
      <c r="J39" s="179"/>
    </row>
    <row r="40" spans="2:10" ht="16.5" thickTop="1" thickBot="1" x14ac:dyDescent="0.3">
      <c r="B40" s="180"/>
      <c r="C40" s="636" t="s">
        <v>692</v>
      </c>
      <c r="D40" s="964">
        <f>SUM(D36:D39)</f>
        <v>0</v>
      </c>
      <c r="E40" s="964">
        <f>SUM(E36:E39)</f>
        <v>0</v>
      </c>
      <c r="F40" s="965">
        <f>ROUND((SUM(D40:E40)),0)</f>
        <v>0</v>
      </c>
      <c r="G40" s="1090"/>
      <c r="H40" s="1328"/>
      <c r="I40" s="1093"/>
      <c r="J40" s="179"/>
    </row>
    <row r="41" spans="2:10" x14ac:dyDescent="0.25">
      <c r="B41" s="180"/>
      <c r="C41" s="342"/>
      <c r="D41" s="378"/>
      <c r="E41" s="378"/>
      <c r="F41" s="181"/>
      <c r="G41" s="378"/>
      <c r="H41" s="378"/>
      <c r="I41" s="378"/>
      <c r="J41" s="179"/>
    </row>
    <row r="42" spans="2:10" x14ac:dyDescent="0.25">
      <c r="B42" s="180"/>
      <c r="C42" s="1505" t="s">
        <v>336</v>
      </c>
      <c r="D42" s="1506"/>
      <c r="E42" s="1506"/>
      <c r="F42" s="1506"/>
      <c r="G42" s="1506"/>
      <c r="H42" s="1506"/>
      <c r="I42" s="1506"/>
      <c r="J42" s="179"/>
    </row>
    <row r="43" spans="2:10" ht="5.0999999999999996" customHeight="1" thickBot="1" x14ac:dyDescent="0.3">
      <c r="B43" s="180"/>
      <c r="C43" s="528"/>
      <c r="D43" s="378"/>
      <c r="E43" s="378"/>
      <c r="F43" s="378"/>
      <c r="G43" s="378"/>
      <c r="H43" s="378"/>
      <c r="I43" s="378"/>
      <c r="J43" s="179"/>
    </row>
    <row r="44" spans="2:10" ht="15" customHeight="1" x14ac:dyDescent="0.25">
      <c r="B44" s="180"/>
      <c r="C44" s="2093" t="s">
        <v>293</v>
      </c>
      <c r="D44" s="2091" t="s">
        <v>331</v>
      </c>
      <c r="E44" s="2091" t="s">
        <v>332</v>
      </c>
      <c r="F44" s="2091" t="s">
        <v>333</v>
      </c>
      <c r="G44" s="2091" t="s">
        <v>334</v>
      </c>
      <c r="H44" s="2086" t="s">
        <v>710</v>
      </c>
      <c r="I44" s="2088" t="s">
        <v>711</v>
      </c>
      <c r="J44" s="179"/>
    </row>
    <row r="45" spans="2:10" ht="15.75" thickBot="1" x14ac:dyDescent="0.3">
      <c r="B45" s="180"/>
      <c r="C45" s="2094"/>
      <c r="D45" s="2092"/>
      <c r="E45" s="2092"/>
      <c r="F45" s="2095"/>
      <c r="G45" s="2092"/>
      <c r="H45" s="2087"/>
      <c r="I45" s="2089"/>
      <c r="J45" s="179"/>
    </row>
    <row r="46" spans="2:10" x14ac:dyDescent="0.25">
      <c r="B46" s="180"/>
      <c r="C46" s="938"/>
      <c r="D46" s="960">
        <v>0</v>
      </c>
      <c r="E46" s="960">
        <v>0</v>
      </c>
      <c r="F46" s="1086">
        <f>SUM(D46:E46)</f>
        <v>0</v>
      </c>
      <c r="G46" s="1204"/>
      <c r="H46" s="962"/>
      <c r="I46" s="1204"/>
      <c r="J46" s="179"/>
    </row>
    <row r="47" spans="2:10" x14ac:dyDescent="0.25">
      <c r="B47" s="180"/>
      <c r="C47" s="1200"/>
      <c r="D47" s="962">
        <v>0</v>
      </c>
      <c r="E47" s="962">
        <v>0</v>
      </c>
      <c r="F47" s="1087">
        <f>SUM(D47:E47)</f>
        <v>0</v>
      </c>
      <c r="G47" s="1209"/>
      <c r="H47" s="961"/>
      <c r="I47" s="1209"/>
      <c r="J47" s="179"/>
    </row>
    <row r="48" spans="2:10" x14ac:dyDescent="0.25">
      <c r="B48" s="180"/>
      <c r="C48" s="903"/>
      <c r="D48" s="961">
        <v>0</v>
      </c>
      <c r="E48" s="961">
        <v>0</v>
      </c>
      <c r="F48" s="1087">
        <f>SUM(D48:E48)</f>
        <v>0</v>
      </c>
      <c r="G48" s="1205"/>
      <c r="H48" s="963"/>
      <c r="I48" s="1205"/>
      <c r="J48" s="179"/>
    </row>
    <row r="49" spans="2:10" ht="15.75" thickBot="1" x14ac:dyDescent="0.3">
      <c r="B49" s="1091"/>
      <c r="C49" s="904"/>
      <c r="D49" s="963">
        <v>0</v>
      </c>
      <c r="E49" s="963">
        <v>0</v>
      </c>
      <c r="F49" s="1089">
        <f>SUM(D49:E49)</f>
        <v>0</v>
      </c>
      <c r="G49" s="1210"/>
      <c r="H49" s="963"/>
      <c r="I49" s="1210"/>
      <c r="J49" s="1092"/>
    </row>
    <row r="50" spans="2:10" ht="16.5" thickTop="1" thickBot="1" x14ac:dyDescent="0.3">
      <c r="B50" s="1091"/>
      <c r="C50" s="636" t="s">
        <v>693</v>
      </c>
      <c r="D50" s="964">
        <f>SUM(D46:D49)</f>
        <v>0</v>
      </c>
      <c r="E50" s="964">
        <f>SUM(E46:E49)</f>
        <v>0</v>
      </c>
      <c r="F50" s="967">
        <f>ROUND((SUM(D50:E50)),0)</f>
        <v>0</v>
      </c>
      <c r="G50" s="1093"/>
      <c r="H50" s="1328"/>
      <c r="I50" s="1093"/>
      <c r="J50" s="1092"/>
    </row>
    <row r="51" spans="2:10" ht="15.75" thickBot="1" x14ac:dyDescent="0.3">
      <c r="B51" s="182"/>
      <c r="C51" s="183"/>
      <c r="D51" s="184"/>
      <c r="E51" s="184"/>
      <c r="F51" s="184"/>
      <c r="G51" s="184"/>
      <c r="H51" s="184"/>
      <c r="I51" s="184"/>
      <c r="J51" s="185"/>
    </row>
  </sheetData>
  <sheetProtection algorithmName="SHA-512" hashValue="mUmM11bWp3v89XI4zViKcQvHMPFOQswDn+5Lr3Hl3n2NN3Kjn//v8qTTqEs7WTUjuOIiBv+vOZndS+2jC4LYEA==" saltValue="MPPLr6oPpo2qvsXouB9mgA==" spinCount="100000" sheet="1" formatCells="0" formatColumns="0" formatRows="0" insertRows="0"/>
  <mergeCells count="17">
    <mergeCell ref="C9:G9"/>
    <mergeCell ref="F34:F35"/>
    <mergeCell ref="E34:E35"/>
    <mergeCell ref="D34:D35"/>
    <mergeCell ref="C34:C35"/>
    <mergeCell ref="G34:G35"/>
    <mergeCell ref="H44:H45"/>
    <mergeCell ref="I44:I45"/>
    <mergeCell ref="H34:H35"/>
    <mergeCell ref="I34:I35"/>
    <mergeCell ref="C11:F11"/>
    <mergeCell ref="G44:G45"/>
    <mergeCell ref="C44:C45"/>
    <mergeCell ref="D44:D45"/>
    <mergeCell ref="E44:E45"/>
    <mergeCell ref="F44:F45"/>
    <mergeCell ref="F22:H22"/>
  </mergeCells>
  <conditionalFormatting sqref="F22:F23">
    <cfRule type="cellIs" dxfId="28" priority="1" operator="equal">
      <formula>"WARNING: Total PHA/HUD/USDA Subsidy does not match Form 8A"</formula>
    </cfRule>
  </conditionalFormatting>
  <pageMargins left="0.7" right="0.7" top="0.75" bottom="0.75" header="0.3" footer="0.3"/>
  <pageSetup scale="73" orientation="landscape" r:id="rId1"/>
  <headerFooter>
    <oddFooter>&amp;LForm 8B
Operating, Service and Rent Subsidy Sources&amp;CCFA Forms</oddFooter>
  </headerFooter>
  <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pageSetUpPr fitToPage="1"/>
  </sheetPr>
  <dimension ref="B8:Z65"/>
  <sheetViews>
    <sheetView showGridLines="0" zoomScaleNormal="100" workbookViewId="0">
      <selection activeCell="V36" sqref="V36"/>
    </sheetView>
  </sheetViews>
  <sheetFormatPr defaultColWidth="9.140625" defaultRowHeight="15" x14ac:dyDescent="0.25"/>
  <cols>
    <col min="1" max="2" width="1.7109375" style="359" customWidth="1"/>
    <col min="3" max="3" width="20" style="359" customWidth="1"/>
    <col min="4" max="4" width="11.5703125" style="359" bestFit="1" customWidth="1"/>
    <col min="5" max="5" width="14.28515625" style="359" customWidth="1"/>
    <col min="6" max="8" width="9.140625" style="359"/>
    <col min="9" max="9" width="7.28515625" style="359" bestFit="1" customWidth="1"/>
    <col min="10" max="10" width="6.85546875" style="359" bestFit="1" customWidth="1"/>
    <col min="11" max="11" width="10.7109375" style="359" bestFit="1" customWidth="1"/>
    <col min="12" max="12" width="12.5703125" style="359" bestFit="1" customWidth="1"/>
    <col min="13" max="13" width="2.85546875" style="359" customWidth="1"/>
    <col min="14" max="14" width="11.42578125" style="359" customWidth="1"/>
    <col min="15" max="17" width="10" style="359" bestFit="1" customWidth="1"/>
    <col min="18" max="18" width="11.140625" style="359" bestFit="1" customWidth="1"/>
    <col min="19" max="19" width="1.7109375" style="359" customWidth="1"/>
    <col min="20" max="16384" width="9.140625" style="359"/>
  </cols>
  <sheetData>
    <row r="8" spans="2:19" ht="9" customHeight="1" thickBot="1" x14ac:dyDescent="0.3"/>
    <row r="9" spans="2:19" ht="9" customHeight="1" x14ac:dyDescent="0.25">
      <c r="B9" s="186"/>
      <c r="C9" s="187"/>
      <c r="D9" s="187"/>
      <c r="E9" s="188"/>
      <c r="F9" s="188"/>
      <c r="G9" s="189"/>
      <c r="H9" s="190"/>
      <c r="I9" s="190"/>
      <c r="J9" s="190"/>
      <c r="K9" s="191"/>
      <c r="L9" s="189"/>
      <c r="M9" s="189"/>
      <c r="N9" s="192"/>
      <c r="O9" s="188"/>
      <c r="P9" s="189"/>
      <c r="Q9" s="189"/>
      <c r="R9" s="189"/>
      <c r="S9" s="193"/>
    </row>
    <row r="10" spans="2:19" ht="18.75" x14ac:dyDescent="0.3">
      <c r="B10" s="194"/>
      <c r="C10" s="1879" t="s">
        <v>668</v>
      </c>
      <c r="D10" s="1879"/>
      <c r="E10" s="1879"/>
      <c r="F10" s="1879"/>
      <c r="G10" s="1879"/>
      <c r="H10" s="1879"/>
      <c r="I10" s="1879"/>
      <c r="J10" s="1879"/>
      <c r="K10" s="1879"/>
      <c r="L10" s="1879"/>
      <c r="M10" s="1879"/>
      <c r="N10" s="1879"/>
      <c r="O10" s="1879"/>
      <c r="P10" s="1879"/>
      <c r="Q10" s="1879"/>
      <c r="R10" s="1879"/>
      <c r="S10" s="179"/>
    </row>
    <row r="11" spans="2:19" x14ac:dyDescent="0.25">
      <c r="B11" s="194"/>
      <c r="C11" s="378"/>
      <c r="D11" s="378"/>
      <c r="E11" s="195"/>
      <c r="F11" s="195"/>
      <c r="G11" s="196"/>
      <c r="H11" s="197"/>
      <c r="I11" s="197"/>
      <c r="J11" s="197"/>
      <c r="K11" s="198"/>
      <c r="L11" s="196"/>
      <c r="M11" s="196"/>
      <c r="N11" s="199"/>
      <c r="O11" s="195"/>
      <c r="P11" s="196"/>
      <c r="Q11" s="196"/>
      <c r="R11" s="510"/>
      <c r="S11" s="179"/>
    </row>
    <row r="12" spans="2:19" ht="15.75" thickBot="1" x14ac:dyDescent="0.3">
      <c r="B12" s="194"/>
      <c r="C12" s="2101" t="str">
        <f>IF('1'!G5="","Enter Project Name on Form 1",(CONCATENATE("Project Name: ",'1'!G5)))</f>
        <v>Enter Project Name on Form 1</v>
      </c>
      <c r="D12" s="2101"/>
      <c r="E12" s="2101"/>
      <c r="F12" s="2101"/>
      <c r="G12" s="2101"/>
      <c r="H12" s="2101"/>
      <c r="I12" s="2101"/>
      <c r="J12" s="2102"/>
      <c r="K12" s="2101"/>
      <c r="L12" s="2101"/>
      <c r="M12" s="1322"/>
      <c r="N12" s="1322"/>
      <c r="O12" s="378"/>
      <c r="P12" s="378"/>
      <c r="Q12" s="378"/>
      <c r="R12" s="510"/>
      <c r="S12" s="214"/>
    </row>
    <row r="13" spans="2:19" ht="15.75" thickBot="1" x14ac:dyDescent="0.3">
      <c r="B13" s="194"/>
      <c r="C13" s="341"/>
      <c r="D13" s="341"/>
      <c r="E13" s="341"/>
      <c r="F13" s="341"/>
      <c r="G13" s="341"/>
      <c r="H13" s="341"/>
      <c r="I13" s="341"/>
      <c r="J13" s="341"/>
      <c r="K13" s="341"/>
      <c r="L13" s="341"/>
      <c r="M13" s="200"/>
      <c r="N13" s="341"/>
      <c r="O13" s="341"/>
      <c r="P13" s="341"/>
      <c r="Q13" s="341"/>
      <c r="R13" s="341"/>
      <c r="S13" s="179"/>
    </row>
    <row r="14" spans="2:19" ht="16.5" thickBot="1" x14ac:dyDescent="0.3">
      <c r="B14" s="194"/>
      <c r="C14" s="2109" t="s">
        <v>612</v>
      </c>
      <c r="D14" s="2110"/>
      <c r="E14" s="2123"/>
      <c r="F14" s="2123"/>
      <c r="G14" s="2123"/>
      <c r="H14" s="2123"/>
      <c r="I14" s="2123"/>
      <c r="J14" s="2110"/>
      <c r="K14" s="2123"/>
      <c r="L14" s="2124"/>
      <c r="M14" s="200"/>
      <c r="N14" s="2105" t="s">
        <v>1059</v>
      </c>
      <c r="O14" s="2106"/>
      <c r="P14" s="2106"/>
      <c r="Q14" s="2107"/>
      <c r="R14" s="2108"/>
      <c r="S14" s="179"/>
    </row>
    <row r="15" spans="2:19" ht="78" thickBot="1" x14ac:dyDescent="0.3">
      <c r="B15" s="201"/>
      <c r="C15" s="1519" t="s">
        <v>611</v>
      </c>
      <c r="D15" s="529" t="s">
        <v>616</v>
      </c>
      <c r="E15" s="529" t="s">
        <v>337</v>
      </c>
      <c r="F15" s="530" t="s">
        <v>1058</v>
      </c>
      <c r="G15" s="531" t="s">
        <v>338</v>
      </c>
      <c r="H15" s="530" t="s">
        <v>339</v>
      </c>
      <c r="I15" s="1228" t="s">
        <v>700</v>
      </c>
      <c r="J15" s="530" t="s">
        <v>699</v>
      </c>
      <c r="K15" s="531" t="s">
        <v>340</v>
      </c>
      <c r="L15" s="532" t="s">
        <v>343</v>
      </c>
      <c r="M15" s="200"/>
      <c r="N15" s="615" t="s">
        <v>345</v>
      </c>
      <c r="O15" s="907" t="str">
        <f>IF('8B'!C36="","Enter Source Name on Form 8B",'8B'!C36)</f>
        <v>Enter Source Name on Form 8B</v>
      </c>
      <c r="P15" s="908" t="str">
        <f>IF('8B'!C37="","Enter Source Name on Form 8B",'8B'!C37)</f>
        <v>Enter Source Name on Form 8B</v>
      </c>
      <c r="Q15" s="908" t="str">
        <f>IF('8B'!C38="","Enter Source Name on Form 8B",'8B'!C38)</f>
        <v>Enter Source Name on Form 8B</v>
      </c>
      <c r="R15" s="909" t="str">
        <f>IF('8B'!C39="","Enter Source Name on Form 8B",'8B'!C39)</f>
        <v>Enter Source Name on Form 8B</v>
      </c>
      <c r="S15" s="179"/>
    </row>
    <row r="16" spans="2:19" x14ac:dyDescent="0.25">
      <c r="B16" s="201"/>
      <c r="C16" s="1520"/>
      <c r="D16" s="891" t="s">
        <v>524</v>
      </c>
      <c r="E16" s="690"/>
      <c r="F16" s="974"/>
      <c r="G16" s="691"/>
      <c r="H16" s="1094">
        <f>F16*G16</f>
        <v>0</v>
      </c>
      <c r="I16" s="691" t="s">
        <v>524</v>
      </c>
      <c r="J16" s="691">
        <v>0</v>
      </c>
      <c r="K16" s="1307">
        <f>H16*J16</f>
        <v>0</v>
      </c>
      <c r="L16" s="1095">
        <f>H16+K16</f>
        <v>0</v>
      </c>
      <c r="M16" s="202"/>
      <c r="N16" s="973">
        <v>0</v>
      </c>
      <c r="O16" s="974">
        <v>0</v>
      </c>
      <c r="P16" s="974">
        <v>0</v>
      </c>
      <c r="Q16" s="1196">
        <v>0</v>
      </c>
      <c r="R16" s="975">
        <v>0</v>
      </c>
      <c r="S16" s="203"/>
    </row>
    <row r="17" spans="2:19" x14ac:dyDescent="0.25">
      <c r="B17" s="194"/>
      <c r="C17" s="1518"/>
      <c r="D17" s="892"/>
      <c r="E17" s="834"/>
      <c r="F17" s="970"/>
      <c r="G17" s="693"/>
      <c r="H17" s="1096">
        <f t="shared" ref="H17:H24" si="0">F17*G17</f>
        <v>0</v>
      </c>
      <c r="I17" s="693"/>
      <c r="J17" s="1308">
        <v>0</v>
      </c>
      <c r="K17" s="1309">
        <f t="shared" ref="K17:K24" si="1">H17*J17</f>
        <v>0</v>
      </c>
      <c r="L17" s="1097">
        <f>H17+K17</f>
        <v>0</v>
      </c>
      <c r="M17" s="202"/>
      <c r="N17" s="976">
        <v>0</v>
      </c>
      <c r="O17" s="970">
        <v>0</v>
      </c>
      <c r="P17" s="970">
        <v>0</v>
      </c>
      <c r="Q17" s="1197">
        <v>0</v>
      </c>
      <c r="R17" s="977">
        <v>0</v>
      </c>
      <c r="S17" s="204"/>
    </row>
    <row r="18" spans="2:19" x14ac:dyDescent="0.25">
      <c r="B18" s="194"/>
      <c r="C18" s="1518"/>
      <c r="D18" s="892"/>
      <c r="E18" s="834"/>
      <c r="F18" s="970"/>
      <c r="G18" s="693"/>
      <c r="H18" s="1096">
        <f t="shared" si="0"/>
        <v>0</v>
      </c>
      <c r="I18" s="693"/>
      <c r="J18" s="693">
        <v>0</v>
      </c>
      <c r="K18" s="1756">
        <f t="shared" si="1"/>
        <v>0</v>
      </c>
      <c r="L18" s="1097">
        <f t="shared" ref="L18:L24" si="2">H18+K18</f>
        <v>0</v>
      </c>
      <c r="M18" s="202"/>
      <c r="N18" s="976">
        <v>0</v>
      </c>
      <c r="O18" s="970">
        <v>0</v>
      </c>
      <c r="P18" s="970">
        <v>0</v>
      </c>
      <c r="Q18" s="1197">
        <v>0</v>
      </c>
      <c r="R18" s="977">
        <v>0</v>
      </c>
      <c r="S18" s="179"/>
    </row>
    <row r="19" spans="2:19" x14ac:dyDescent="0.25">
      <c r="B19" s="194"/>
      <c r="C19" s="1518"/>
      <c r="D19" s="892"/>
      <c r="E19" s="834"/>
      <c r="F19" s="970"/>
      <c r="G19" s="693"/>
      <c r="H19" s="1096">
        <f t="shared" si="0"/>
        <v>0</v>
      </c>
      <c r="I19" s="693"/>
      <c r="J19" s="693">
        <v>0</v>
      </c>
      <c r="K19" s="1309">
        <f t="shared" si="1"/>
        <v>0</v>
      </c>
      <c r="L19" s="1097">
        <f t="shared" si="2"/>
        <v>0</v>
      </c>
      <c r="M19" s="202"/>
      <c r="N19" s="976">
        <v>0</v>
      </c>
      <c r="O19" s="970">
        <v>0</v>
      </c>
      <c r="P19" s="970">
        <v>0</v>
      </c>
      <c r="Q19" s="1197">
        <v>0</v>
      </c>
      <c r="R19" s="977">
        <v>0</v>
      </c>
      <c r="S19" s="179"/>
    </row>
    <row r="20" spans="2:19" x14ac:dyDescent="0.25">
      <c r="B20" s="194"/>
      <c r="C20" s="1518"/>
      <c r="D20" s="892"/>
      <c r="E20" s="834"/>
      <c r="F20" s="970"/>
      <c r="G20" s="693"/>
      <c r="H20" s="1096">
        <f t="shared" si="0"/>
        <v>0</v>
      </c>
      <c r="I20" s="693"/>
      <c r="J20" s="693">
        <v>0</v>
      </c>
      <c r="K20" s="1309">
        <f t="shared" si="1"/>
        <v>0</v>
      </c>
      <c r="L20" s="1097">
        <f>H20+K20</f>
        <v>0</v>
      </c>
      <c r="M20" s="202"/>
      <c r="N20" s="976">
        <v>0</v>
      </c>
      <c r="O20" s="970">
        <v>0</v>
      </c>
      <c r="P20" s="970">
        <v>0</v>
      </c>
      <c r="Q20" s="1197">
        <v>0</v>
      </c>
      <c r="R20" s="977">
        <v>0</v>
      </c>
      <c r="S20" s="179"/>
    </row>
    <row r="21" spans="2:19" x14ac:dyDescent="0.25">
      <c r="B21" s="194"/>
      <c r="C21" s="1518"/>
      <c r="D21" s="892"/>
      <c r="E21" s="834"/>
      <c r="F21" s="970"/>
      <c r="G21" s="693"/>
      <c r="H21" s="1096">
        <f t="shared" si="0"/>
        <v>0</v>
      </c>
      <c r="I21" s="693"/>
      <c r="J21" s="693">
        <v>0</v>
      </c>
      <c r="K21" s="1309">
        <f t="shared" si="1"/>
        <v>0</v>
      </c>
      <c r="L21" s="1097">
        <f t="shared" si="2"/>
        <v>0</v>
      </c>
      <c r="M21" s="202"/>
      <c r="N21" s="976">
        <v>0</v>
      </c>
      <c r="O21" s="970">
        <v>0</v>
      </c>
      <c r="P21" s="970">
        <v>0</v>
      </c>
      <c r="Q21" s="1197">
        <v>0</v>
      </c>
      <c r="R21" s="977">
        <v>0</v>
      </c>
      <c r="S21" s="179"/>
    </row>
    <row r="22" spans="2:19" x14ac:dyDescent="0.25">
      <c r="B22" s="194"/>
      <c r="C22" s="1518"/>
      <c r="D22" s="892"/>
      <c r="E22" s="834"/>
      <c r="F22" s="970"/>
      <c r="G22" s="693"/>
      <c r="H22" s="1096">
        <f t="shared" si="0"/>
        <v>0</v>
      </c>
      <c r="I22" s="693"/>
      <c r="J22" s="693">
        <v>0</v>
      </c>
      <c r="K22" s="1309">
        <f t="shared" si="1"/>
        <v>0</v>
      </c>
      <c r="L22" s="1097">
        <f t="shared" si="2"/>
        <v>0</v>
      </c>
      <c r="M22" s="202"/>
      <c r="N22" s="976">
        <v>0</v>
      </c>
      <c r="O22" s="970">
        <v>0</v>
      </c>
      <c r="P22" s="970">
        <v>0</v>
      </c>
      <c r="Q22" s="1197">
        <v>0</v>
      </c>
      <c r="R22" s="977">
        <v>0</v>
      </c>
      <c r="S22" s="179"/>
    </row>
    <row r="23" spans="2:19" x14ac:dyDescent="0.25">
      <c r="B23" s="194"/>
      <c r="C23" s="1518"/>
      <c r="D23" s="892"/>
      <c r="E23" s="834"/>
      <c r="F23" s="970"/>
      <c r="G23" s="693"/>
      <c r="H23" s="1096">
        <f t="shared" si="0"/>
        <v>0</v>
      </c>
      <c r="I23" s="693"/>
      <c r="J23" s="693">
        <v>0</v>
      </c>
      <c r="K23" s="1309">
        <f t="shared" si="1"/>
        <v>0</v>
      </c>
      <c r="L23" s="1097">
        <f t="shared" si="2"/>
        <v>0</v>
      </c>
      <c r="M23" s="202"/>
      <c r="N23" s="976">
        <v>0</v>
      </c>
      <c r="O23" s="970">
        <v>0</v>
      </c>
      <c r="P23" s="970">
        <v>0</v>
      </c>
      <c r="Q23" s="1197">
        <v>0</v>
      </c>
      <c r="R23" s="977">
        <v>0</v>
      </c>
      <c r="S23" s="179"/>
    </row>
    <row r="24" spans="2:19" x14ac:dyDescent="0.25">
      <c r="B24" s="194"/>
      <c r="C24" s="895"/>
      <c r="D24" s="897"/>
      <c r="E24" s="882"/>
      <c r="F24" s="971"/>
      <c r="G24" s="896"/>
      <c r="H24" s="1098">
        <f t="shared" si="0"/>
        <v>0</v>
      </c>
      <c r="I24" s="1008"/>
      <c r="J24" s="1008">
        <v>0</v>
      </c>
      <c r="K24" s="1310">
        <f t="shared" si="1"/>
        <v>0</v>
      </c>
      <c r="L24" s="1100">
        <f t="shared" si="2"/>
        <v>0</v>
      </c>
      <c r="M24" s="202"/>
      <c r="N24" s="978">
        <v>0</v>
      </c>
      <c r="O24" s="971">
        <v>0</v>
      </c>
      <c r="P24" s="971">
        <v>0</v>
      </c>
      <c r="Q24" s="1198">
        <v>0</v>
      </c>
      <c r="R24" s="979">
        <v>0</v>
      </c>
      <c r="S24" s="179"/>
    </row>
    <row r="25" spans="2:19" x14ac:dyDescent="0.25">
      <c r="B25" s="194"/>
      <c r="C25" s="1101"/>
      <c r="D25" s="1102"/>
      <c r="E25" s="1103"/>
      <c r="F25" s="1104"/>
      <c r="G25" s="1105"/>
      <c r="H25" s="1005"/>
      <c r="I25" s="2127" t="s">
        <v>660</v>
      </c>
      <c r="J25" s="2127"/>
      <c r="K25" s="2128"/>
      <c r="L25" s="1106">
        <f>SUMIF(D16:D24,"On Site",L16:L24)</f>
        <v>0</v>
      </c>
      <c r="M25" s="202"/>
      <c r="N25" s="1757"/>
      <c r="O25" s="1758"/>
      <c r="P25" s="1758"/>
      <c r="Q25" s="1759"/>
      <c r="R25" s="1760"/>
      <c r="S25" s="179"/>
    </row>
    <row r="26" spans="2:19" ht="15.75" thickBot="1" x14ac:dyDescent="0.3">
      <c r="B26" s="194"/>
      <c r="C26" s="1101"/>
      <c r="D26" s="1102"/>
      <c r="E26" s="1103"/>
      <c r="F26" s="1104"/>
      <c r="G26" s="1105"/>
      <c r="H26" s="1005"/>
      <c r="I26" s="2127" t="s">
        <v>661</v>
      </c>
      <c r="J26" s="2127"/>
      <c r="K26" s="2128"/>
      <c r="L26" s="1107">
        <f>SUMIF(D16:D24,"Off Site",L16:L24)</f>
        <v>0</v>
      </c>
      <c r="M26" s="202"/>
      <c r="N26" s="1757"/>
      <c r="O26" s="1758"/>
      <c r="P26" s="1758"/>
      <c r="Q26" s="1759"/>
      <c r="R26" s="1760"/>
      <c r="S26" s="179"/>
    </row>
    <row r="27" spans="2:19" ht="17.25" thickTop="1" thickBot="1" x14ac:dyDescent="0.3">
      <c r="B27" s="205"/>
      <c r="C27" s="2125" t="s">
        <v>341</v>
      </c>
      <c r="D27" s="2126"/>
      <c r="E27" s="2126"/>
      <c r="F27" s="2126"/>
      <c r="G27" s="2126"/>
      <c r="H27" s="1006"/>
      <c r="I27" s="1006"/>
      <c r="J27" s="1006"/>
      <c r="K27" s="1007"/>
      <c r="L27" s="972">
        <f>ROUND((SUM(L16:L24)),0)</f>
        <v>0</v>
      </c>
      <c r="M27" s="207"/>
      <c r="N27" s="980">
        <f>ROUND((SUM(N16:N24)),0)</f>
        <v>0</v>
      </c>
      <c r="O27" s="981">
        <f t="shared" ref="O27:Q27" si="3">ROUND((SUM(O16:O24)),0)</f>
        <v>0</v>
      </c>
      <c r="P27" s="981">
        <f t="shared" si="3"/>
        <v>0</v>
      </c>
      <c r="Q27" s="981">
        <f t="shared" si="3"/>
        <v>0</v>
      </c>
      <c r="R27" s="982">
        <f>ROUND((SUM(R16:R24)),0)</f>
        <v>0</v>
      </c>
      <c r="S27" s="179"/>
    </row>
    <row r="28" spans="2:19" ht="15" customHeight="1" x14ac:dyDescent="0.25">
      <c r="B28" s="205"/>
      <c r="C28" s="210"/>
      <c r="D28" s="210"/>
      <c r="E28" s="210"/>
      <c r="F28" s="210"/>
      <c r="G28" s="210"/>
      <c r="H28" s="2122" t="str">
        <f>IF(L27&gt;(SUM(N27:R27)),"WARNING - Costs Exceed Listed Funding",(IF(AND(L27&lt;&gt;0,L27&lt;=(SUM(N27:R27))),"Costs Are Covered By Listed Funding","")))</f>
        <v/>
      </c>
      <c r="I28" s="2122"/>
      <c r="J28" s="2122"/>
      <c r="K28" s="2122"/>
      <c r="L28" s="2122"/>
      <c r="M28" s="208"/>
      <c r="N28" s="2112" t="str">
        <f>IF((ROUND((SUM(O27:R27)),0))&lt;&gt;'8B'!F40,"WARNING - Total for non-Cash Flow sources does not match Total for Operating Subsidy on 8B","")</f>
        <v/>
      </c>
      <c r="O28" s="2112"/>
      <c r="P28" s="2112"/>
      <c r="Q28" s="2112"/>
      <c r="R28" s="2112"/>
      <c r="S28" s="179"/>
    </row>
    <row r="29" spans="2:19" ht="15" customHeight="1" x14ac:dyDescent="0.25">
      <c r="B29" s="205"/>
      <c r="C29" s="210"/>
      <c r="D29" s="210"/>
      <c r="E29" s="210"/>
      <c r="F29" s="210"/>
      <c r="G29" s="210"/>
      <c r="H29" s="213"/>
      <c r="I29" s="213"/>
      <c r="J29" s="213"/>
      <c r="K29" s="208"/>
      <c r="L29" s="208"/>
      <c r="M29" s="208"/>
      <c r="N29" s="2113"/>
      <c r="O29" s="2113"/>
      <c r="P29" s="2113"/>
      <c r="Q29" s="2113"/>
      <c r="R29" s="2113"/>
      <c r="S29" s="179"/>
    </row>
    <row r="30" spans="2:19" ht="7.5" customHeight="1" thickBot="1" x14ac:dyDescent="0.3">
      <c r="B30" s="205"/>
      <c r="C30" s="210"/>
      <c r="D30" s="210"/>
      <c r="E30" s="210"/>
      <c r="F30" s="210"/>
      <c r="G30" s="210"/>
      <c r="H30" s="213"/>
      <c r="I30" s="213"/>
      <c r="J30" s="213"/>
      <c r="K30" s="208"/>
      <c r="L30" s="208"/>
      <c r="M30" s="208"/>
      <c r="N30" s="1353"/>
      <c r="O30" s="1353"/>
      <c r="P30" s="1353"/>
      <c r="Q30" s="1353"/>
      <c r="R30" s="1353"/>
      <c r="S30" s="179"/>
    </row>
    <row r="31" spans="2:19" ht="16.5" thickBot="1" x14ac:dyDescent="0.3">
      <c r="B31" s="194"/>
      <c r="C31" s="2109" t="s">
        <v>342</v>
      </c>
      <c r="D31" s="2110"/>
      <c r="E31" s="2110"/>
      <c r="F31" s="2110"/>
      <c r="G31" s="2110"/>
      <c r="H31" s="2110"/>
      <c r="I31" s="2110"/>
      <c r="J31" s="2110"/>
      <c r="K31" s="2110"/>
      <c r="L31" s="2111"/>
      <c r="M31" s="341"/>
      <c r="N31" s="2105" t="s">
        <v>344</v>
      </c>
      <c r="O31" s="2106"/>
      <c r="P31" s="2106"/>
      <c r="Q31" s="2107"/>
      <c r="R31" s="2108"/>
      <c r="S31" s="179"/>
    </row>
    <row r="32" spans="2:19" ht="78" thickBot="1" x14ac:dyDescent="0.3">
      <c r="B32" s="205"/>
      <c r="C32" s="2114" t="s">
        <v>1060</v>
      </c>
      <c r="D32" s="2115"/>
      <c r="E32" s="1026" t="s">
        <v>337</v>
      </c>
      <c r="F32" s="1027" t="s">
        <v>1058</v>
      </c>
      <c r="G32" s="1028" t="s">
        <v>338</v>
      </c>
      <c r="H32" s="1027" t="s">
        <v>339</v>
      </c>
      <c r="I32" s="1228" t="s">
        <v>700</v>
      </c>
      <c r="J32" s="530" t="s">
        <v>699</v>
      </c>
      <c r="K32" s="1028" t="s">
        <v>340</v>
      </c>
      <c r="L32" s="1029" t="s">
        <v>343</v>
      </c>
      <c r="M32" s="200"/>
      <c r="N32" s="1454" t="str">
        <f>IF('8B'!C46="","Enter Source Name on Form 8B",'8B'!C46)</f>
        <v>Enter Source Name on Form 8B</v>
      </c>
      <c r="O32" s="1455" t="str">
        <f>IF('8B'!C47="","Enter Source Name on Form 8B",'8B'!C47)</f>
        <v>Enter Source Name on Form 8B</v>
      </c>
      <c r="P32" s="1455" t="str">
        <f>IF('8B'!C48="","Enter Source Name on Form 8B",'8B'!C48)</f>
        <v>Enter Source Name on Form 8B</v>
      </c>
      <c r="Q32" s="1456" t="str">
        <f>IF('8B'!C49="","Enter Source Name on Form 8B",'8B'!C49)</f>
        <v>Enter Source Name on Form 8B</v>
      </c>
      <c r="R32" s="1450" t="s">
        <v>345</v>
      </c>
      <c r="S32" s="179"/>
    </row>
    <row r="33" spans="2:26" ht="15" customHeight="1" x14ac:dyDescent="0.25">
      <c r="B33" s="205"/>
      <c r="C33" s="2116"/>
      <c r="D33" s="2117"/>
      <c r="E33" s="690"/>
      <c r="F33" s="968"/>
      <c r="G33" s="691">
        <v>0</v>
      </c>
      <c r="H33" s="1094">
        <f t="shared" ref="H33:H41" si="4">F33*G33</f>
        <v>0</v>
      </c>
      <c r="I33" s="691" t="s">
        <v>524</v>
      </c>
      <c r="J33" s="691">
        <v>0</v>
      </c>
      <c r="K33" s="1307">
        <f>H33*J33</f>
        <v>0</v>
      </c>
      <c r="L33" s="1095">
        <f>H33+K33</f>
        <v>0</v>
      </c>
      <c r="M33" s="202"/>
      <c r="N33" s="973">
        <v>0</v>
      </c>
      <c r="O33" s="974">
        <v>0</v>
      </c>
      <c r="P33" s="974">
        <v>0</v>
      </c>
      <c r="Q33" s="1196">
        <v>0</v>
      </c>
      <c r="R33" s="1446">
        <v>0</v>
      </c>
      <c r="S33" s="179"/>
    </row>
    <row r="34" spans="2:26" ht="15" customHeight="1" x14ac:dyDescent="0.25">
      <c r="B34" s="205"/>
      <c r="C34" s="2118"/>
      <c r="D34" s="2119"/>
      <c r="E34" s="692"/>
      <c r="F34" s="969"/>
      <c r="G34" s="693">
        <v>0</v>
      </c>
      <c r="H34" s="1096">
        <f t="shared" si="4"/>
        <v>0</v>
      </c>
      <c r="I34" s="693"/>
      <c r="J34" s="1308">
        <v>0</v>
      </c>
      <c r="K34" s="1309">
        <f>H34*J34</f>
        <v>0</v>
      </c>
      <c r="L34" s="1097">
        <f>H34+K34</f>
        <v>0</v>
      </c>
      <c r="M34" s="202"/>
      <c r="N34" s="976">
        <v>0</v>
      </c>
      <c r="O34" s="970">
        <v>0</v>
      </c>
      <c r="P34" s="970">
        <v>0</v>
      </c>
      <c r="Q34" s="1197">
        <v>0</v>
      </c>
      <c r="R34" s="1447">
        <v>0</v>
      </c>
      <c r="S34" s="179"/>
    </row>
    <row r="35" spans="2:26" ht="15" customHeight="1" x14ac:dyDescent="0.25">
      <c r="B35" s="205"/>
      <c r="C35" s="2118"/>
      <c r="D35" s="2119"/>
      <c r="E35" s="692"/>
      <c r="F35" s="969"/>
      <c r="G35" s="693">
        <v>0</v>
      </c>
      <c r="H35" s="1096">
        <f t="shared" si="4"/>
        <v>0</v>
      </c>
      <c r="I35" s="693"/>
      <c r="J35" s="693">
        <v>0</v>
      </c>
      <c r="K35" s="1756">
        <f t="shared" ref="K35:K41" si="5">H35*J35</f>
        <v>0</v>
      </c>
      <c r="L35" s="1097">
        <f t="shared" ref="L35:L41" si="6">H35+K35</f>
        <v>0</v>
      </c>
      <c r="M35" s="202"/>
      <c r="N35" s="976">
        <v>0</v>
      </c>
      <c r="O35" s="970">
        <v>0</v>
      </c>
      <c r="P35" s="970">
        <v>0</v>
      </c>
      <c r="Q35" s="1197">
        <v>0</v>
      </c>
      <c r="R35" s="1447">
        <v>0</v>
      </c>
      <c r="S35" s="179"/>
    </row>
    <row r="36" spans="2:26" ht="15" customHeight="1" x14ac:dyDescent="0.25">
      <c r="B36" s="205"/>
      <c r="C36" s="2118"/>
      <c r="D36" s="2119"/>
      <c r="E36" s="692"/>
      <c r="F36" s="969"/>
      <c r="G36" s="693">
        <v>0</v>
      </c>
      <c r="H36" s="1096">
        <f t="shared" si="4"/>
        <v>0</v>
      </c>
      <c r="I36" s="693"/>
      <c r="J36" s="693">
        <v>0</v>
      </c>
      <c r="K36" s="1309">
        <f t="shared" si="5"/>
        <v>0</v>
      </c>
      <c r="L36" s="1097">
        <f t="shared" si="6"/>
        <v>0</v>
      </c>
      <c r="M36" s="202"/>
      <c r="N36" s="976">
        <v>0</v>
      </c>
      <c r="O36" s="970">
        <v>0</v>
      </c>
      <c r="P36" s="970">
        <v>0</v>
      </c>
      <c r="Q36" s="1197">
        <v>0</v>
      </c>
      <c r="R36" s="1447">
        <v>0</v>
      </c>
      <c r="S36" s="179"/>
    </row>
    <row r="37" spans="2:26" ht="15" customHeight="1" x14ac:dyDescent="0.25">
      <c r="B37" s="205"/>
      <c r="C37" s="2118"/>
      <c r="D37" s="2119"/>
      <c r="E37" s="692"/>
      <c r="F37" s="969"/>
      <c r="G37" s="693">
        <v>0</v>
      </c>
      <c r="H37" s="1096">
        <f t="shared" si="4"/>
        <v>0</v>
      </c>
      <c r="I37" s="693"/>
      <c r="J37" s="693">
        <v>0</v>
      </c>
      <c r="K37" s="1309">
        <f t="shared" si="5"/>
        <v>0</v>
      </c>
      <c r="L37" s="1097">
        <f t="shared" si="6"/>
        <v>0</v>
      </c>
      <c r="M37" s="202"/>
      <c r="N37" s="976">
        <v>0</v>
      </c>
      <c r="O37" s="970">
        <v>0</v>
      </c>
      <c r="P37" s="970">
        <v>0</v>
      </c>
      <c r="Q37" s="1197">
        <v>0</v>
      </c>
      <c r="R37" s="1447">
        <v>0</v>
      </c>
      <c r="S37" s="179"/>
    </row>
    <row r="38" spans="2:26" ht="15" customHeight="1" x14ac:dyDescent="0.25">
      <c r="B38" s="205"/>
      <c r="C38" s="2118"/>
      <c r="D38" s="2119"/>
      <c r="E38" s="692"/>
      <c r="F38" s="970"/>
      <c r="G38" s="693">
        <v>0</v>
      </c>
      <c r="H38" s="1096">
        <f t="shared" si="4"/>
        <v>0</v>
      </c>
      <c r="I38" s="693"/>
      <c r="J38" s="693">
        <v>0</v>
      </c>
      <c r="K38" s="1309">
        <f t="shared" si="5"/>
        <v>0</v>
      </c>
      <c r="L38" s="1097">
        <f t="shared" si="6"/>
        <v>0</v>
      </c>
      <c r="M38" s="202"/>
      <c r="N38" s="976">
        <v>0</v>
      </c>
      <c r="O38" s="970">
        <v>0</v>
      </c>
      <c r="P38" s="970">
        <v>0</v>
      </c>
      <c r="Q38" s="1197">
        <v>0</v>
      </c>
      <c r="R38" s="1447">
        <v>0</v>
      </c>
      <c r="S38" s="179"/>
    </row>
    <row r="39" spans="2:26" ht="15" customHeight="1" x14ac:dyDescent="0.25">
      <c r="B39" s="205"/>
      <c r="C39" s="2118"/>
      <c r="D39" s="2119"/>
      <c r="E39" s="692"/>
      <c r="F39" s="970"/>
      <c r="G39" s="693">
        <v>0</v>
      </c>
      <c r="H39" s="1096">
        <f t="shared" si="4"/>
        <v>0</v>
      </c>
      <c r="I39" s="693"/>
      <c r="J39" s="693">
        <v>0</v>
      </c>
      <c r="K39" s="1309">
        <f t="shared" si="5"/>
        <v>0</v>
      </c>
      <c r="L39" s="1097">
        <f t="shared" si="6"/>
        <v>0</v>
      </c>
      <c r="M39" s="202"/>
      <c r="N39" s="976">
        <v>0</v>
      </c>
      <c r="O39" s="970">
        <v>0</v>
      </c>
      <c r="P39" s="970">
        <v>0</v>
      </c>
      <c r="Q39" s="1197">
        <v>0</v>
      </c>
      <c r="R39" s="1447">
        <v>0</v>
      </c>
      <c r="S39" s="179"/>
    </row>
    <row r="40" spans="2:26" ht="15" customHeight="1" x14ac:dyDescent="0.25">
      <c r="B40" s="205"/>
      <c r="C40" s="2118"/>
      <c r="D40" s="2119"/>
      <c r="E40" s="692"/>
      <c r="F40" s="970"/>
      <c r="G40" s="693">
        <v>0</v>
      </c>
      <c r="H40" s="1096">
        <f t="shared" si="4"/>
        <v>0</v>
      </c>
      <c r="I40" s="693"/>
      <c r="J40" s="693">
        <v>0</v>
      </c>
      <c r="K40" s="1309">
        <f t="shared" si="5"/>
        <v>0</v>
      </c>
      <c r="L40" s="1097">
        <f t="shared" si="6"/>
        <v>0</v>
      </c>
      <c r="M40" s="202"/>
      <c r="N40" s="976">
        <v>0</v>
      </c>
      <c r="O40" s="970">
        <v>0</v>
      </c>
      <c r="P40" s="970">
        <v>0</v>
      </c>
      <c r="Q40" s="1197">
        <v>0</v>
      </c>
      <c r="R40" s="1447">
        <v>0</v>
      </c>
      <c r="S40" s="179"/>
    </row>
    <row r="41" spans="2:26" ht="15" customHeight="1" thickBot="1" x14ac:dyDescent="0.3">
      <c r="B41" s="205"/>
      <c r="C41" s="2120"/>
      <c r="D41" s="2121"/>
      <c r="E41" s="1195"/>
      <c r="F41" s="986"/>
      <c r="G41" s="1008">
        <v>0</v>
      </c>
      <c r="H41" s="1099">
        <f t="shared" si="4"/>
        <v>0</v>
      </c>
      <c r="I41" s="1008"/>
      <c r="J41" s="1008">
        <v>0</v>
      </c>
      <c r="K41" s="1310">
        <f t="shared" si="5"/>
        <v>0</v>
      </c>
      <c r="L41" s="1100">
        <f t="shared" si="6"/>
        <v>0</v>
      </c>
      <c r="M41" s="202"/>
      <c r="N41" s="978">
        <v>0</v>
      </c>
      <c r="O41" s="971">
        <v>0</v>
      </c>
      <c r="P41" s="971">
        <v>0</v>
      </c>
      <c r="Q41" s="1198">
        <v>0</v>
      </c>
      <c r="R41" s="1451">
        <v>0</v>
      </c>
      <c r="S41" s="179"/>
    </row>
    <row r="42" spans="2:26" ht="15" customHeight="1" thickTop="1" thickBot="1" x14ac:dyDescent="0.3">
      <c r="B42" s="205"/>
      <c r="C42" s="2103" t="s">
        <v>346</v>
      </c>
      <c r="D42" s="2104"/>
      <c r="E42" s="2104"/>
      <c r="F42" s="2104"/>
      <c r="G42" s="206"/>
      <c r="H42" s="206"/>
      <c r="I42" s="1006"/>
      <c r="J42" s="1006"/>
      <c r="K42" s="1007"/>
      <c r="L42" s="972">
        <f>ROUND((SUM(L33:L41)),0)</f>
        <v>0</v>
      </c>
      <c r="M42" s="207"/>
      <c r="N42" s="1201">
        <f>ROUND((SUM(N33:N41)),0)</f>
        <v>0</v>
      </c>
      <c r="O42" s="1202">
        <f t="shared" ref="O42:R42" si="7">ROUND((SUM(O33:O41)),0)</f>
        <v>0</v>
      </c>
      <c r="P42" s="1202">
        <f t="shared" si="7"/>
        <v>0</v>
      </c>
      <c r="Q42" s="1449">
        <f t="shared" si="7"/>
        <v>0</v>
      </c>
      <c r="R42" s="1203">
        <f t="shared" si="7"/>
        <v>0</v>
      </c>
      <c r="S42" s="179"/>
    </row>
    <row r="43" spans="2:26" ht="15" customHeight="1" x14ac:dyDescent="0.25">
      <c r="B43" s="205"/>
      <c r="C43" s="210"/>
      <c r="D43" s="210"/>
      <c r="E43" s="210"/>
      <c r="F43" s="2113" t="str">
        <f>IF(L42&gt;(SUM(N42:R42)),"WARNING - Service Personnel Costs Exceed Listed Funding",(IF(AND(L42&lt;&gt;0,L42&lt;=(SUM(N42:R42))),"Service Personnel Costs Are Covered By Listed Funding","")))</f>
        <v/>
      </c>
      <c r="G43" s="2113"/>
      <c r="H43" s="2113"/>
      <c r="I43" s="2113"/>
      <c r="J43" s="2113"/>
      <c r="K43" s="2113"/>
      <c r="L43" s="2113"/>
      <c r="M43" s="208"/>
      <c r="N43" s="1825"/>
      <c r="O43" s="1825"/>
      <c r="P43" s="1825"/>
      <c r="Q43" s="1825"/>
      <c r="R43" s="1825"/>
      <c r="S43" s="179"/>
      <c r="U43" s="1796"/>
      <c r="V43" s="1796"/>
      <c r="W43" s="1796"/>
      <c r="X43" s="1796"/>
      <c r="Y43" s="1796"/>
      <c r="Z43" s="1796"/>
    </row>
    <row r="44" spans="2:26" ht="15" customHeight="1" thickBot="1" x14ac:dyDescent="0.3">
      <c r="B44" s="205"/>
      <c r="C44" s="210"/>
      <c r="D44" s="210"/>
      <c r="E44" s="210"/>
      <c r="F44" s="210"/>
      <c r="G44" s="210"/>
      <c r="H44" s="1352"/>
      <c r="I44" s="1352"/>
      <c r="J44" s="1352"/>
      <c r="K44" s="1352"/>
      <c r="L44" s="1352"/>
      <c r="M44" s="208"/>
      <c r="N44" s="1331"/>
      <c r="O44" s="1331"/>
      <c r="P44" s="1331"/>
      <c r="Q44" s="1331"/>
      <c r="R44" s="1331"/>
      <c r="S44" s="179"/>
      <c r="U44" s="1796"/>
      <c r="V44" s="1796"/>
      <c r="W44" s="1796"/>
      <c r="X44" s="1796"/>
      <c r="Y44" s="1796"/>
      <c r="Z44" s="1796"/>
    </row>
    <row r="45" spans="2:26" ht="37.5" thickBot="1" x14ac:dyDescent="0.3">
      <c r="B45" s="205"/>
      <c r="C45" s="2098" t="s">
        <v>690</v>
      </c>
      <c r="D45" s="2099"/>
      <c r="E45" s="2099"/>
      <c r="F45" s="2099"/>
      <c r="G45" s="2099"/>
      <c r="H45" s="2099"/>
      <c r="I45" s="2099"/>
      <c r="J45" s="2099"/>
      <c r="K45" s="2099"/>
      <c r="L45" s="2100"/>
      <c r="M45" s="208"/>
      <c r="N45" s="1457" t="str">
        <f>N32</f>
        <v>Enter Source Name on Form 8B</v>
      </c>
      <c r="O45" s="1458" t="str">
        <f>O32</f>
        <v>Enter Source Name on Form 8B</v>
      </c>
      <c r="P45" s="1458" t="str">
        <f>P32</f>
        <v>Enter Source Name on Form 8B</v>
      </c>
      <c r="Q45" s="1459" t="str">
        <f>Q32</f>
        <v>Enter Source Name on Form 8B</v>
      </c>
      <c r="R45" s="1445" t="s">
        <v>345</v>
      </c>
      <c r="S45" s="179"/>
      <c r="U45" s="1796"/>
      <c r="W45" s="1796"/>
      <c r="X45" s="1796"/>
      <c r="Y45" s="1796"/>
      <c r="Z45" s="1796"/>
    </row>
    <row r="46" spans="2:26" ht="15" customHeight="1" x14ac:dyDescent="0.25">
      <c r="B46" s="205"/>
      <c r="C46" s="341"/>
      <c r="D46" s="341"/>
      <c r="E46" s="341"/>
      <c r="F46" s="2130" t="s">
        <v>665</v>
      </c>
      <c r="G46" s="2130"/>
      <c r="H46" s="2130"/>
      <c r="I46" s="1030"/>
      <c r="J46" s="1030"/>
      <c r="K46" s="1031"/>
      <c r="L46" s="983">
        <v>0</v>
      </c>
      <c r="M46" s="211"/>
      <c r="N46" s="973">
        <v>0</v>
      </c>
      <c r="O46" s="974">
        <v>0</v>
      </c>
      <c r="P46" s="974">
        <v>0</v>
      </c>
      <c r="Q46" s="1196">
        <v>0</v>
      </c>
      <c r="R46" s="1446">
        <v>0</v>
      </c>
      <c r="S46" s="179"/>
      <c r="U46" s="1796"/>
      <c r="V46" s="1796"/>
      <c r="W46" s="1796"/>
      <c r="X46" s="1796"/>
      <c r="Y46" s="1796"/>
      <c r="Z46" s="1796"/>
    </row>
    <row r="47" spans="2:26" x14ac:dyDescent="0.25">
      <c r="B47" s="205"/>
      <c r="C47" s="341"/>
      <c r="D47" s="341"/>
      <c r="E47" s="341"/>
      <c r="F47" s="1032" t="s">
        <v>347</v>
      </c>
      <c r="G47" s="1033"/>
      <c r="H47" s="1033"/>
      <c r="I47" s="1033"/>
      <c r="J47" s="1033"/>
      <c r="K47" s="1034"/>
      <c r="L47" s="984">
        <v>0</v>
      </c>
      <c r="M47" s="211"/>
      <c r="N47" s="976">
        <v>0</v>
      </c>
      <c r="O47" s="970">
        <v>0</v>
      </c>
      <c r="P47" s="970">
        <v>0</v>
      </c>
      <c r="Q47" s="1197">
        <v>0</v>
      </c>
      <c r="R47" s="1447">
        <v>0</v>
      </c>
      <c r="S47" s="179"/>
    </row>
    <row r="48" spans="2:26" ht="15.75" customHeight="1" x14ac:dyDescent="0.25">
      <c r="B48" s="205"/>
      <c r="C48" s="341"/>
      <c r="D48" s="341"/>
      <c r="E48" s="341"/>
      <c r="F48" s="2154" t="s">
        <v>666</v>
      </c>
      <c r="G48" s="2154"/>
      <c r="H48" s="1033"/>
      <c r="I48" s="1033"/>
      <c r="J48" s="1033"/>
      <c r="K48" s="1034"/>
      <c r="L48" s="984">
        <v>0</v>
      </c>
      <c r="M48" s="211"/>
      <c r="N48" s="976">
        <v>0</v>
      </c>
      <c r="O48" s="970">
        <v>0</v>
      </c>
      <c r="P48" s="970">
        <v>0</v>
      </c>
      <c r="Q48" s="1197">
        <v>0</v>
      </c>
      <c r="R48" s="1447">
        <v>0</v>
      </c>
      <c r="S48" s="179"/>
    </row>
    <row r="49" spans="2:19" x14ac:dyDescent="0.25">
      <c r="B49" s="205"/>
      <c r="C49" s="341"/>
      <c r="D49" s="341"/>
      <c r="E49" s="341"/>
      <c r="F49" s="1032" t="s">
        <v>348</v>
      </c>
      <c r="G49" s="1033"/>
      <c r="H49" s="1033"/>
      <c r="I49" s="1033"/>
      <c r="J49" s="1033"/>
      <c r="K49" s="1034"/>
      <c r="L49" s="984">
        <v>0</v>
      </c>
      <c r="M49" s="211"/>
      <c r="N49" s="976">
        <v>0</v>
      </c>
      <c r="O49" s="970">
        <v>0</v>
      </c>
      <c r="P49" s="970">
        <v>0</v>
      </c>
      <c r="Q49" s="1197">
        <v>0</v>
      </c>
      <c r="R49" s="1447">
        <v>0</v>
      </c>
      <c r="S49" s="179"/>
    </row>
    <row r="50" spans="2:19" x14ac:dyDescent="0.25">
      <c r="B50" s="205"/>
      <c r="C50" s="341"/>
      <c r="D50" s="341"/>
      <c r="E50" s="341"/>
      <c r="F50" s="1032" t="s">
        <v>349</v>
      </c>
      <c r="G50" s="1033"/>
      <c r="H50" s="1033"/>
      <c r="I50" s="1033"/>
      <c r="J50" s="1033"/>
      <c r="K50" s="1034"/>
      <c r="L50" s="984">
        <v>0</v>
      </c>
      <c r="M50" s="211"/>
      <c r="N50" s="976">
        <v>0</v>
      </c>
      <c r="O50" s="970">
        <v>0</v>
      </c>
      <c r="P50" s="970">
        <v>0</v>
      </c>
      <c r="Q50" s="1197">
        <v>0</v>
      </c>
      <c r="R50" s="1447">
        <v>0</v>
      </c>
      <c r="S50" s="179"/>
    </row>
    <row r="51" spans="2:19" x14ac:dyDescent="0.25">
      <c r="B51" s="205"/>
      <c r="C51" s="341"/>
      <c r="D51" s="341"/>
      <c r="E51" s="341"/>
      <c r="F51" s="1516" t="s">
        <v>350</v>
      </c>
      <c r="G51" s="341"/>
      <c r="H51" s="341"/>
      <c r="I51" s="341"/>
      <c r="J51" s="341"/>
      <c r="K51" s="341"/>
      <c r="L51" s="984">
        <v>0</v>
      </c>
      <c r="M51" s="211"/>
      <c r="N51" s="976">
        <v>0</v>
      </c>
      <c r="O51" s="970">
        <v>0</v>
      </c>
      <c r="P51" s="970">
        <v>0</v>
      </c>
      <c r="Q51" s="1197">
        <v>0</v>
      </c>
      <c r="R51" s="1447">
        <v>0</v>
      </c>
      <c r="S51" s="179"/>
    </row>
    <row r="52" spans="2:19" x14ac:dyDescent="0.25">
      <c r="B52" s="205"/>
      <c r="C52" s="341"/>
      <c r="D52" s="341"/>
      <c r="E52" s="341"/>
      <c r="F52" s="1516" t="s">
        <v>416</v>
      </c>
      <c r="G52" s="2143"/>
      <c r="H52" s="2144"/>
      <c r="I52" s="2144"/>
      <c r="J52" s="2144"/>
      <c r="K52" s="2145"/>
      <c r="L52" s="984">
        <v>0</v>
      </c>
      <c r="M52" s="211"/>
      <c r="N52" s="976">
        <v>0</v>
      </c>
      <c r="O52" s="970">
        <v>0</v>
      </c>
      <c r="P52" s="970">
        <v>0</v>
      </c>
      <c r="Q52" s="1197">
        <v>0</v>
      </c>
      <c r="R52" s="1447">
        <v>0</v>
      </c>
      <c r="S52" s="179"/>
    </row>
    <row r="53" spans="2:19" x14ac:dyDescent="0.25">
      <c r="B53" s="205"/>
      <c r="C53" s="341"/>
      <c r="D53" s="341"/>
      <c r="E53" s="341"/>
      <c r="F53" s="1516" t="s">
        <v>416</v>
      </c>
      <c r="G53" s="2146"/>
      <c r="H53" s="2147"/>
      <c r="I53" s="2147"/>
      <c r="J53" s="2147"/>
      <c r="K53" s="2148"/>
      <c r="L53" s="984">
        <v>0</v>
      </c>
      <c r="M53" s="211"/>
      <c r="N53" s="976">
        <v>0</v>
      </c>
      <c r="O53" s="970">
        <v>0</v>
      </c>
      <c r="P53" s="970">
        <v>0</v>
      </c>
      <c r="Q53" s="1197">
        <v>0</v>
      </c>
      <c r="R53" s="1447">
        <v>0</v>
      </c>
      <c r="S53" s="179"/>
    </row>
    <row r="54" spans="2:19" x14ac:dyDescent="0.25">
      <c r="B54" s="205"/>
      <c r="C54" s="341"/>
      <c r="D54" s="341"/>
      <c r="E54" s="341"/>
      <c r="F54" s="1516" t="s">
        <v>416</v>
      </c>
      <c r="G54" s="2131"/>
      <c r="H54" s="2132"/>
      <c r="I54" s="2132"/>
      <c r="J54" s="2132"/>
      <c r="K54" s="2133"/>
      <c r="L54" s="984">
        <v>0</v>
      </c>
      <c r="M54" s="211"/>
      <c r="N54" s="976">
        <v>0</v>
      </c>
      <c r="O54" s="970">
        <v>0</v>
      </c>
      <c r="P54" s="970">
        <v>0</v>
      </c>
      <c r="Q54" s="1197">
        <v>0</v>
      </c>
      <c r="R54" s="1447">
        <v>0</v>
      </c>
      <c r="S54" s="179"/>
    </row>
    <row r="55" spans="2:19" ht="15.75" thickBot="1" x14ac:dyDescent="0.3">
      <c r="B55" s="205"/>
      <c r="C55" s="341"/>
      <c r="D55" s="341"/>
      <c r="E55" s="341"/>
      <c r="F55" s="2129" t="s">
        <v>667</v>
      </c>
      <c r="G55" s="2129"/>
      <c r="H55" s="2129"/>
      <c r="I55" s="341"/>
      <c r="J55" s="341"/>
      <c r="K55" s="341"/>
      <c r="L55" s="985">
        <v>0</v>
      </c>
      <c r="M55" s="211"/>
      <c r="N55" s="1452">
        <v>0</v>
      </c>
      <c r="O55" s="986">
        <v>0</v>
      </c>
      <c r="P55" s="986">
        <v>0</v>
      </c>
      <c r="Q55" s="1199">
        <v>0</v>
      </c>
      <c r="R55" s="1448">
        <v>0</v>
      </c>
      <c r="S55" s="179"/>
    </row>
    <row r="56" spans="2:19" ht="17.25" thickTop="1" thickBot="1" x14ac:dyDescent="0.3">
      <c r="B56" s="205"/>
      <c r="C56" s="209"/>
      <c r="D56" s="209"/>
      <c r="E56" s="210"/>
      <c r="F56" s="2151" t="s">
        <v>691</v>
      </c>
      <c r="G56" s="2152"/>
      <c r="H56" s="2152"/>
      <c r="I56" s="2152"/>
      <c r="J56" s="2152"/>
      <c r="K56" s="2153"/>
      <c r="L56" s="1809">
        <f>ROUND((SUM(L46:L55)),0)</f>
        <v>0</v>
      </c>
      <c r="M56" s="213"/>
      <c r="N56" s="987">
        <f>ROUND((SUM(N46:N55)),0)</f>
        <v>0</v>
      </c>
      <c r="O56" s="1453">
        <f t="shared" ref="O56:R56" si="8">ROUND((SUM(O46:O55)),0)</f>
        <v>0</v>
      </c>
      <c r="P56" s="1453">
        <f t="shared" si="8"/>
        <v>0</v>
      </c>
      <c r="Q56" s="1444">
        <f t="shared" si="8"/>
        <v>0</v>
      </c>
      <c r="R56" s="1810">
        <f t="shared" si="8"/>
        <v>0</v>
      </c>
      <c r="S56" s="179"/>
    </row>
    <row r="57" spans="2:19" ht="15.75" customHeight="1" x14ac:dyDescent="0.25">
      <c r="B57" s="205"/>
      <c r="C57" s="209"/>
      <c r="D57" s="209"/>
      <c r="E57" s="210"/>
      <c r="F57" s="2113" t="str">
        <f>IF(L56&gt;(SUM(N56:R56)),"WARNING - Non-Personnel Service Costs Exceed Listed Funding",(IF(AND(L56&lt;&gt;0,L56&lt;=(SUM(N56:R56))),"Non-Personnel Service Costs Are Covered By Listed Funding","")))</f>
        <v/>
      </c>
      <c r="G57" s="2113"/>
      <c r="H57" s="2113"/>
      <c r="I57" s="2113"/>
      <c r="J57" s="2113"/>
      <c r="K57" s="2113"/>
      <c r="L57" s="2113"/>
      <c r="M57" s="894"/>
      <c r="N57" s="2149" t="str">
        <f>IF((ROUND(SUM(N56:Q56),0))+(ROUND(SUM(N42:Q42),0))&lt;&gt;'8B'!F50,"WARNING - Total for non-Cash Flow sources does not match Total for Services Subsidy on 8B","")</f>
        <v/>
      </c>
      <c r="O57" s="2149"/>
      <c r="P57" s="2149"/>
      <c r="Q57" s="2149"/>
      <c r="R57" s="2149"/>
      <c r="S57" s="179"/>
    </row>
    <row r="58" spans="2:19" ht="15.75" x14ac:dyDescent="0.25">
      <c r="B58" s="194"/>
      <c r="C58" s="1354" t="s">
        <v>495</v>
      </c>
      <c r="D58" s="1354"/>
      <c r="E58" s="1354"/>
      <c r="F58" s="1354"/>
      <c r="G58" s="1354"/>
      <c r="H58" s="1354"/>
      <c r="I58" s="1354"/>
      <c r="J58" s="1354"/>
      <c r="K58" s="1354"/>
      <c r="L58" s="893"/>
      <c r="M58" s="1354"/>
      <c r="N58" s="2150"/>
      <c r="O58" s="2150"/>
      <c r="P58" s="2150"/>
      <c r="Q58" s="2150"/>
      <c r="R58" s="2150"/>
      <c r="S58" s="179"/>
    </row>
    <row r="59" spans="2:19" ht="3.75" customHeight="1" thickBot="1" x14ac:dyDescent="0.3">
      <c r="B59" s="194"/>
      <c r="C59" s="1354"/>
      <c r="D59" s="1354"/>
      <c r="E59" s="1354"/>
      <c r="F59" s="1354"/>
      <c r="G59" s="1354"/>
      <c r="H59" s="1354"/>
      <c r="I59" s="1354"/>
      <c r="J59" s="1354"/>
      <c r="K59" s="1354"/>
      <c r="L59" s="893"/>
      <c r="M59" s="1354"/>
      <c r="N59" s="1517"/>
      <c r="O59" s="1517"/>
      <c r="P59" s="1517"/>
      <c r="Q59" s="1517"/>
      <c r="R59" s="1517"/>
      <c r="S59" s="179"/>
    </row>
    <row r="60" spans="2:19" x14ac:dyDescent="0.25">
      <c r="B60" s="194"/>
      <c r="C60" s="2134"/>
      <c r="D60" s="2135"/>
      <c r="E60" s="2135"/>
      <c r="F60" s="2135"/>
      <c r="G60" s="2135"/>
      <c r="H60" s="2135"/>
      <c r="I60" s="2135"/>
      <c r="J60" s="2135"/>
      <c r="K60" s="2135"/>
      <c r="L60" s="2135"/>
      <c r="M60" s="2135"/>
      <c r="N60" s="2135"/>
      <c r="O60" s="2135"/>
      <c r="P60" s="2136"/>
      <c r="Q60" s="1303"/>
      <c r="R60" s="510"/>
      <c r="S60" s="179"/>
    </row>
    <row r="61" spans="2:19" x14ac:dyDescent="0.25">
      <c r="B61" s="194"/>
      <c r="C61" s="2137"/>
      <c r="D61" s="1886"/>
      <c r="E61" s="1886"/>
      <c r="F61" s="1886"/>
      <c r="G61" s="1886"/>
      <c r="H61" s="1886"/>
      <c r="I61" s="1886"/>
      <c r="J61" s="1886"/>
      <c r="K61" s="1886"/>
      <c r="L61" s="1886"/>
      <c r="M61" s="1886"/>
      <c r="N61" s="1886"/>
      <c r="O61" s="1886"/>
      <c r="P61" s="2138"/>
      <c r="Q61" s="1303"/>
      <c r="R61" s="510"/>
      <c r="S61" s="179"/>
    </row>
    <row r="62" spans="2:19" x14ac:dyDescent="0.25">
      <c r="B62" s="194"/>
      <c r="C62" s="2137"/>
      <c r="D62" s="1886"/>
      <c r="E62" s="1886"/>
      <c r="F62" s="1886"/>
      <c r="G62" s="1886"/>
      <c r="H62" s="1886"/>
      <c r="I62" s="1886"/>
      <c r="J62" s="1886"/>
      <c r="K62" s="1886"/>
      <c r="L62" s="1886"/>
      <c r="M62" s="1886"/>
      <c r="N62" s="1886"/>
      <c r="O62" s="1886"/>
      <c r="P62" s="2138"/>
      <c r="Q62" s="1303"/>
      <c r="R62" s="510"/>
      <c r="S62" s="179"/>
    </row>
    <row r="63" spans="2:19" x14ac:dyDescent="0.25">
      <c r="B63" s="194"/>
      <c r="C63" s="2137"/>
      <c r="D63" s="1886"/>
      <c r="E63" s="1886"/>
      <c r="F63" s="1886"/>
      <c r="G63" s="1886"/>
      <c r="H63" s="1886"/>
      <c r="I63" s="1886"/>
      <c r="J63" s="1886"/>
      <c r="K63" s="1886"/>
      <c r="L63" s="1886"/>
      <c r="M63" s="1886"/>
      <c r="N63" s="1886"/>
      <c r="O63" s="1886"/>
      <c r="P63" s="2138"/>
      <c r="Q63" s="1303"/>
      <c r="R63" s="510"/>
      <c r="S63" s="179"/>
    </row>
    <row r="64" spans="2:19" ht="15.75" thickBot="1" x14ac:dyDescent="0.3">
      <c r="B64" s="194"/>
      <c r="C64" s="2139"/>
      <c r="D64" s="2140"/>
      <c r="E64" s="2140"/>
      <c r="F64" s="2140"/>
      <c r="G64" s="2140"/>
      <c r="H64" s="2140"/>
      <c r="I64" s="2140"/>
      <c r="J64" s="2141"/>
      <c r="K64" s="2140"/>
      <c r="L64" s="2140"/>
      <c r="M64" s="2140"/>
      <c r="N64" s="2140"/>
      <c r="O64" s="2140"/>
      <c r="P64" s="2142"/>
      <c r="Q64" s="1303"/>
      <c r="R64" s="510"/>
      <c r="S64" s="179"/>
    </row>
    <row r="65" spans="2:19" ht="9" customHeight="1" thickBot="1" x14ac:dyDescent="0.3">
      <c r="B65" s="533"/>
      <c r="C65" s="184"/>
      <c r="D65" s="184"/>
      <c r="E65" s="534"/>
      <c r="F65" s="534"/>
      <c r="G65" s="535"/>
      <c r="H65" s="536"/>
      <c r="I65" s="536"/>
      <c r="J65" s="536"/>
      <c r="K65" s="537"/>
      <c r="L65" s="535"/>
      <c r="M65" s="535"/>
      <c r="N65" s="538"/>
      <c r="O65" s="534"/>
      <c r="P65" s="535"/>
      <c r="Q65" s="535"/>
      <c r="R65" s="184"/>
      <c r="S65" s="185"/>
    </row>
  </sheetData>
  <sheetProtection algorithmName="SHA-512" hashValue="W6E/0BOunuZbsWeEF5btAjD+aW2rqibVkg+0PTEYCrfWlT+e6Oa/e4SLbsmZbNm8spP6ICDw/5hyYYixMyfXRg==" saltValue="mgXMz4X6lBEiUXrUZL2S1g==" spinCount="100000" sheet="1" formatCells="0" formatColumns="0" formatRows="0" insertRows="0"/>
  <mergeCells count="34">
    <mergeCell ref="F55:H55"/>
    <mergeCell ref="F46:H46"/>
    <mergeCell ref="G54:K54"/>
    <mergeCell ref="C60:P64"/>
    <mergeCell ref="G52:K52"/>
    <mergeCell ref="G53:K53"/>
    <mergeCell ref="N57:R58"/>
    <mergeCell ref="F56:K56"/>
    <mergeCell ref="F57:L57"/>
    <mergeCell ref="F48:G48"/>
    <mergeCell ref="H28:L28"/>
    <mergeCell ref="F43:L43"/>
    <mergeCell ref="C10:R10"/>
    <mergeCell ref="C14:L14"/>
    <mergeCell ref="N14:R14"/>
    <mergeCell ref="C27:G27"/>
    <mergeCell ref="I25:K25"/>
    <mergeCell ref="I26:K26"/>
    <mergeCell ref="C45:L45"/>
    <mergeCell ref="C12:L12"/>
    <mergeCell ref="C42:F42"/>
    <mergeCell ref="N31:R31"/>
    <mergeCell ref="C31:L31"/>
    <mergeCell ref="N28:R29"/>
    <mergeCell ref="C32:D32"/>
    <mergeCell ref="C33:D33"/>
    <mergeCell ref="C34:D34"/>
    <mergeCell ref="C40:D40"/>
    <mergeCell ref="C41:D41"/>
    <mergeCell ref="C35:D35"/>
    <mergeCell ref="C36:D36"/>
    <mergeCell ref="C37:D37"/>
    <mergeCell ref="C38:D38"/>
    <mergeCell ref="C39:D39"/>
  </mergeCells>
  <conditionalFormatting sqref="K16:K24">
    <cfRule type="expression" dxfId="27" priority="24">
      <formula>$I16="Actual"</formula>
    </cfRule>
    <cfRule type="expression" dxfId="26" priority="28">
      <formula>$I16&lt;&gt;"Actual"</formula>
    </cfRule>
  </conditionalFormatting>
  <conditionalFormatting sqref="J23:J24">
    <cfRule type="expression" dxfId="25" priority="25">
      <formula>$I23="Actual"</formula>
    </cfRule>
    <cfRule type="expression" dxfId="24" priority="26">
      <formula>$I23&lt;&gt;"Percent"</formula>
    </cfRule>
  </conditionalFormatting>
  <conditionalFormatting sqref="K33:K41">
    <cfRule type="expression" dxfId="23" priority="20">
      <formula>$I33="Actual"</formula>
    </cfRule>
    <cfRule type="expression" dxfId="22" priority="23">
      <formula>$I33&lt;&gt;"Actual"</formula>
    </cfRule>
  </conditionalFormatting>
  <conditionalFormatting sqref="J33:J41">
    <cfRule type="expression" dxfId="21" priority="21">
      <formula>$I33="Actual"</formula>
    </cfRule>
    <cfRule type="expression" dxfId="20" priority="22">
      <formula>$I33&lt;&gt;"Percent"</formula>
    </cfRule>
  </conditionalFormatting>
  <conditionalFormatting sqref="H28">
    <cfRule type="containsText" dxfId="19" priority="14" operator="containsText" text="covered">
      <formula>NOT(ISERROR(SEARCH("covered",H28)))</formula>
    </cfRule>
    <cfRule type="containsText" dxfId="18" priority="15" operator="containsText" text="exceed">
      <formula>NOT(ISERROR(SEARCH("exceed",H28)))</formula>
    </cfRule>
  </conditionalFormatting>
  <conditionalFormatting sqref="F57 F43">
    <cfRule type="containsText" dxfId="17" priority="10" operator="containsText" text="exceed">
      <formula>NOT(ISERROR(SEARCH("exceed",F43)))</formula>
    </cfRule>
    <cfRule type="containsText" dxfId="16" priority="11" operator="containsText" text="covered">
      <formula>NOT(ISERROR(SEARCH("covered",F43)))</formula>
    </cfRule>
  </conditionalFormatting>
  <conditionalFormatting sqref="N28:R30">
    <cfRule type="containsText" dxfId="15" priority="7" operator="containsText" text="warning">
      <formula>NOT(ISERROR(SEARCH("warning",N28)))</formula>
    </cfRule>
  </conditionalFormatting>
  <conditionalFormatting sqref="N57:R59">
    <cfRule type="containsText" dxfId="14" priority="6" operator="containsText" text="warning">
      <formula>NOT(ISERROR(SEARCH("warning",N57)))</formula>
    </cfRule>
  </conditionalFormatting>
  <conditionalFormatting sqref="G52:K52">
    <cfRule type="expression" dxfId="13" priority="5">
      <formula>AND($L52&lt;&gt;0,$G52="")</formula>
    </cfRule>
  </conditionalFormatting>
  <conditionalFormatting sqref="G53:K53">
    <cfRule type="expression" dxfId="12" priority="4">
      <formula>AND($L$53&lt;&gt;0,$G$53="")</formula>
    </cfRule>
  </conditionalFormatting>
  <conditionalFormatting sqref="G54:K54">
    <cfRule type="expression" dxfId="11" priority="3">
      <formula>AND($L$54&lt;&gt;0,$G$54="")</formula>
    </cfRule>
  </conditionalFormatting>
  <conditionalFormatting sqref="J16:J22">
    <cfRule type="expression" dxfId="10" priority="1">
      <formula>$I16="Actual"</formula>
    </cfRule>
    <cfRule type="expression" dxfId="9" priority="2">
      <formula>$I16&lt;&gt;"Percent"</formula>
    </cfRule>
  </conditionalFormatting>
  <dataValidations count="2">
    <dataValidation type="list" allowBlank="1" showInputMessage="1" showErrorMessage="1" sqref="D16:D24">
      <formula1>OnSite_OffSite</formula1>
    </dataValidation>
    <dataValidation type="list" allowBlank="1" showInputMessage="1" showErrorMessage="1" sqref="I16:I24 I33:I41">
      <formula1>Actual_or_Percent</formula1>
    </dataValidation>
  </dataValidations>
  <pageMargins left="0.25" right="0.25" top="0.75" bottom="0.75" header="0.3" footer="0.3"/>
  <pageSetup scale="60" orientation="portrait" r:id="rId1"/>
  <headerFooter>
    <oddFooter>&amp;LForm 8C
Personnel (Services and Operating) and Non-Personnel Expenses&amp;CCFA Forms</oddFooter>
  </headerFooter>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12:AA151"/>
  <sheetViews>
    <sheetView showGridLines="0" zoomScaleNormal="100" workbookViewId="0">
      <selection activeCell="AB25" sqref="AB25"/>
    </sheetView>
  </sheetViews>
  <sheetFormatPr defaultColWidth="9.140625" defaultRowHeight="15" x14ac:dyDescent="0.25"/>
  <cols>
    <col min="1" max="3" width="1.7109375" style="359" customWidth="1"/>
    <col min="4" max="4" width="14.28515625" style="359" customWidth="1"/>
    <col min="5" max="5" width="11.7109375" style="359" customWidth="1"/>
    <col min="6" max="6" width="1.42578125" style="359" customWidth="1"/>
    <col min="7" max="7" width="10.28515625" style="359" customWidth="1"/>
    <col min="8" max="8" width="9.140625" style="359"/>
    <col min="9" max="9" width="12" style="359" bestFit="1" customWidth="1"/>
    <col min="10" max="23" width="12.5703125" style="359" bestFit="1" customWidth="1"/>
    <col min="24" max="25" width="1.5703125" style="359" customWidth="1"/>
    <col min="26" max="26" width="9.140625" style="359"/>
    <col min="27" max="27" width="12.5703125" style="359" bestFit="1" customWidth="1"/>
    <col min="28" max="16384" width="9.140625" style="359"/>
  </cols>
  <sheetData>
    <row r="12" spans="2:25" ht="15.75" thickBot="1" x14ac:dyDescent="0.3"/>
    <row r="13" spans="2:25" ht="9" customHeight="1" x14ac:dyDescent="0.25">
      <c r="B13" s="1797"/>
      <c r="C13" s="1462"/>
      <c r="D13" s="639"/>
      <c r="E13" s="639"/>
      <c r="F13" s="639"/>
      <c r="G13" s="639"/>
      <c r="H13" s="639"/>
      <c r="I13" s="639"/>
      <c r="J13" s="639"/>
      <c r="K13" s="639"/>
      <c r="L13" s="639"/>
      <c r="M13" s="639"/>
      <c r="N13" s="639"/>
      <c r="O13" s="639"/>
      <c r="P13" s="639"/>
      <c r="Q13" s="639"/>
      <c r="R13" s="639"/>
      <c r="S13" s="639"/>
      <c r="T13" s="639"/>
      <c r="U13" s="639"/>
      <c r="V13" s="639"/>
      <c r="W13" s="639"/>
      <c r="X13" s="1460"/>
      <c r="Y13" s="1465"/>
    </row>
    <row r="14" spans="2:25" ht="18.75" x14ac:dyDescent="0.3">
      <c r="B14" s="1798"/>
      <c r="C14" s="259"/>
      <c r="D14" s="1938" t="s">
        <v>696</v>
      </c>
      <c r="E14" s="1938"/>
      <c r="F14" s="1938"/>
      <c r="G14" s="1938"/>
      <c r="H14" s="1938"/>
      <c r="I14" s="1938"/>
      <c r="J14" s="1938"/>
      <c r="K14" s="1938"/>
      <c r="L14" s="1938"/>
      <c r="M14" s="1938"/>
      <c r="N14" s="1938"/>
      <c r="O14" s="1938"/>
      <c r="P14" s="1938"/>
      <c r="Q14" s="1938"/>
      <c r="R14" s="1938"/>
      <c r="S14" s="1938"/>
      <c r="T14" s="1938"/>
      <c r="U14" s="1938"/>
      <c r="V14" s="1938"/>
      <c r="W14" s="1938"/>
      <c r="X14" s="229"/>
      <c r="Y14" s="230"/>
    </row>
    <row r="15" spans="2:25" ht="7.5" customHeight="1" x14ac:dyDescent="0.25">
      <c r="B15" s="1798"/>
      <c r="C15" s="259"/>
      <c r="D15" s="229"/>
      <c r="E15" s="229"/>
      <c r="F15" s="229"/>
      <c r="G15" s="229"/>
      <c r="H15" s="229"/>
      <c r="I15" s="229"/>
      <c r="J15" s="229"/>
      <c r="K15" s="229"/>
      <c r="L15" s="229"/>
      <c r="M15" s="229"/>
      <c r="N15" s="229"/>
      <c r="O15" s="229"/>
      <c r="P15" s="229"/>
      <c r="Q15" s="229"/>
      <c r="R15" s="229"/>
      <c r="S15" s="229"/>
      <c r="T15" s="229"/>
      <c r="U15" s="229"/>
      <c r="V15" s="229"/>
      <c r="W15" s="229"/>
      <c r="X15" s="229"/>
      <c r="Y15" s="230"/>
    </row>
    <row r="16" spans="2:25" ht="15.75" thickBot="1" x14ac:dyDescent="0.3">
      <c r="B16" s="1798"/>
      <c r="C16" s="259"/>
      <c r="D16" s="1972" t="str">
        <f>IF('1'!G5="","Enter Project Name on Form 1",(CONCATENATE("Project Name: ",'1'!G5)))</f>
        <v>Enter Project Name on Form 1</v>
      </c>
      <c r="E16" s="1972"/>
      <c r="F16" s="1972"/>
      <c r="G16" s="1972"/>
      <c r="H16" s="1972"/>
      <c r="I16" s="1972"/>
      <c r="J16" s="1972"/>
      <c r="K16" s="1972"/>
      <c r="L16" s="1972"/>
      <c r="M16" s="1972"/>
      <c r="N16" s="1972"/>
      <c r="O16" s="437"/>
      <c r="P16" s="437"/>
      <c r="Q16" s="437"/>
      <c r="R16" s="437"/>
      <c r="S16" s="437"/>
      <c r="T16" s="437"/>
      <c r="U16" s="437"/>
      <c r="V16" s="437"/>
      <c r="W16" s="437"/>
      <c r="X16" s="229"/>
      <c r="Y16" s="230"/>
    </row>
    <row r="17" spans="2:25" ht="3.75" customHeight="1" x14ac:dyDescent="0.25">
      <c r="B17" s="1798"/>
      <c r="C17" s="259"/>
      <c r="D17" s="437"/>
      <c r="E17" s="437"/>
      <c r="F17" s="437"/>
      <c r="G17" s="437"/>
      <c r="H17" s="437"/>
      <c r="I17" s="378"/>
      <c r="J17" s="378"/>
      <c r="K17" s="378"/>
      <c r="L17" s="378"/>
      <c r="M17" s="437"/>
      <c r="N17" s="437"/>
      <c r="O17" s="437"/>
      <c r="P17" s="437"/>
      <c r="Q17" s="437"/>
      <c r="R17" s="437"/>
      <c r="S17" s="437"/>
      <c r="T17" s="437"/>
      <c r="U17" s="437"/>
      <c r="V17" s="437"/>
      <c r="W17" s="437"/>
      <c r="X17" s="229"/>
      <c r="Y17" s="230"/>
    </row>
    <row r="18" spans="2:25" x14ac:dyDescent="0.25">
      <c r="B18" s="1798"/>
      <c r="C18" s="229"/>
      <c r="D18" s="1364" t="s">
        <v>351</v>
      </c>
      <c r="E18" s="640"/>
      <c r="F18" s="229"/>
      <c r="G18" s="229"/>
      <c r="H18" s="229"/>
      <c r="I18" s="231"/>
      <c r="J18" s="231"/>
      <c r="K18" s="231"/>
      <c r="L18" s="231"/>
      <c r="M18" s="231"/>
      <c r="N18" s="232"/>
      <c r="O18" s="231"/>
      <c r="P18" s="231"/>
      <c r="Q18" s="231"/>
      <c r="R18" s="231"/>
      <c r="S18" s="231"/>
      <c r="T18" s="231"/>
      <c r="U18" s="231"/>
      <c r="V18" s="231"/>
      <c r="W18" s="231"/>
      <c r="X18" s="231"/>
      <c r="Y18" s="233"/>
    </row>
    <row r="19" spans="2:25" ht="7.5" customHeight="1" x14ac:dyDescent="0.25">
      <c r="B19" s="1798"/>
      <c r="C19" s="229"/>
      <c r="D19" s="234"/>
      <c r="E19" s="231"/>
      <c r="F19" s="229"/>
      <c r="G19" s="229"/>
      <c r="H19" s="229"/>
      <c r="I19" s="231"/>
      <c r="J19" s="231"/>
      <c r="K19" s="231"/>
      <c r="L19" s="231"/>
      <c r="M19" s="231"/>
      <c r="N19" s="232"/>
      <c r="O19" s="231"/>
      <c r="P19" s="231"/>
      <c r="Q19" s="231"/>
      <c r="R19" s="231"/>
      <c r="S19" s="231"/>
      <c r="T19" s="231"/>
      <c r="U19" s="231"/>
      <c r="V19" s="231"/>
      <c r="W19" s="231"/>
      <c r="X19" s="231"/>
      <c r="Y19" s="233"/>
    </row>
    <row r="20" spans="2:25" ht="15.75" thickBot="1" x14ac:dyDescent="0.3">
      <c r="B20" s="1798"/>
      <c r="C20" s="229"/>
      <c r="D20" s="260" t="s">
        <v>352</v>
      </c>
      <c r="E20" s="216"/>
      <c r="F20" s="215"/>
      <c r="G20" s="215"/>
      <c r="H20" s="215"/>
      <c r="I20" s="216"/>
      <c r="J20" s="216"/>
      <c r="K20" s="216"/>
      <c r="L20" s="216"/>
      <c r="M20" s="216"/>
      <c r="N20" s="217"/>
      <c r="O20" s="216"/>
      <c r="P20" s="216"/>
      <c r="Q20" s="216"/>
      <c r="R20" s="216"/>
      <c r="S20" s="216"/>
      <c r="T20" s="216"/>
      <c r="U20" s="216"/>
      <c r="V20" s="216"/>
      <c r="W20" s="216"/>
      <c r="X20" s="231"/>
      <c r="Y20" s="233"/>
    </row>
    <row r="21" spans="2:25" ht="15.75" thickBot="1" x14ac:dyDescent="0.3">
      <c r="B21" s="1798"/>
      <c r="C21" s="378"/>
      <c r="D21" s="378"/>
      <c r="E21" s="229"/>
      <c r="F21" s="378"/>
      <c r="G21" s="378"/>
      <c r="H21" s="378"/>
      <c r="I21" s="218" t="s">
        <v>353</v>
      </c>
      <c r="J21" s="641" t="s">
        <v>354</v>
      </c>
      <c r="K21" s="641" t="s">
        <v>355</v>
      </c>
      <c r="L21" s="641" t="s">
        <v>356</v>
      </c>
      <c r="M21" s="641" t="s">
        <v>357</v>
      </c>
      <c r="N21" s="641" t="s">
        <v>358</v>
      </c>
      <c r="O21" s="641" t="s">
        <v>359</v>
      </c>
      <c r="P21" s="641" t="s">
        <v>408</v>
      </c>
      <c r="Q21" s="641" t="s">
        <v>409</v>
      </c>
      <c r="R21" s="641" t="s">
        <v>410</v>
      </c>
      <c r="S21" s="641" t="s">
        <v>411</v>
      </c>
      <c r="T21" s="641" t="s">
        <v>412</v>
      </c>
      <c r="U21" s="641" t="s">
        <v>413</v>
      </c>
      <c r="V21" s="641" t="s">
        <v>414</v>
      </c>
      <c r="W21" s="642" t="s">
        <v>415</v>
      </c>
      <c r="X21" s="1527"/>
      <c r="Y21" s="1109"/>
    </row>
    <row r="22" spans="2:25" ht="15.75" thickBot="1" x14ac:dyDescent="0.3">
      <c r="B22" s="1798"/>
      <c r="C22" s="378"/>
      <c r="D22" s="235" t="s">
        <v>360</v>
      </c>
      <c r="E22" s="378"/>
      <c r="F22" s="378"/>
      <c r="G22" s="341"/>
      <c r="H22" s="643" t="s">
        <v>361</v>
      </c>
      <c r="I22" s="644"/>
      <c r="J22" s="219"/>
      <c r="K22" s="219"/>
      <c r="L22" s="219"/>
      <c r="M22" s="219"/>
      <c r="N22" s="219"/>
      <c r="O22" s="219"/>
      <c r="P22" s="219"/>
      <c r="Q22" s="219"/>
      <c r="R22" s="219"/>
      <c r="S22" s="219"/>
      <c r="T22" s="219"/>
      <c r="U22" s="219"/>
      <c r="V22" s="219"/>
      <c r="W22" s="645"/>
      <c r="X22" s="1527"/>
      <c r="Y22" s="1109"/>
    </row>
    <row r="23" spans="2:25" x14ac:dyDescent="0.25">
      <c r="B23" s="1798"/>
      <c r="C23" s="378"/>
      <c r="D23" s="1816" t="s">
        <v>1037</v>
      </c>
      <c r="E23" s="1817"/>
      <c r="F23" s="1817"/>
      <c r="G23" s="1818"/>
      <c r="H23" s="1323"/>
      <c r="I23" s="1613">
        <f>'8A'!N31</f>
        <v>0</v>
      </c>
      <c r="J23" s="1614">
        <f t="shared" ref="J23:W25" si="0">I23+(I23*$H23)</f>
        <v>0</v>
      </c>
      <c r="K23" s="1614">
        <f t="shared" si="0"/>
        <v>0</v>
      </c>
      <c r="L23" s="1614">
        <f t="shared" si="0"/>
        <v>0</v>
      </c>
      <c r="M23" s="1614">
        <f t="shared" si="0"/>
        <v>0</v>
      </c>
      <c r="N23" s="1614">
        <f t="shared" si="0"/>
        <v>0</v>
      </c>
      <c r="O23" s="1614">
        <f t="shared" si="0"/>
        <v>0</v>
      </c>
      <c r="P23" s="1614">
        <f t="shared" si="0"/>
        <v>0</v>
      </c>
      <c r="Q23" s="1614">
        <f t="shared" si="0"/>
        <v>0</v>
      </c>
      <c r="R23" s="1614">
        <f t="shared" si="0"/>
        <v>0</v>
      </c>
      <c r="S23" s="1614">
        <f t="shared" si="0"/>
        <v>0</v>
      </c>
      <c r="T23" s="1614">
        <f t="shared" si="0"/>
        <v>0</v>
      </c>
      <c r="U23" s="1614">
        <f t="shared" si="0"/>
        <v>0</v>
      </c>
      <c r="V23" s="1614">
        <f t="shared" si="0"/>
        <v>0</v>
      </c>
      <c r="W23" s="1615">
        <f t="shared" si="0"/>
        <v>0</v>
      </c>
      <c r="X23" s="1527"/>
      <c r="Y23" s="1109"/>
    </row>
    <row r="24" spans="2:25" x14ac:dyDescent="0.25">
      <c r="B24" s="1798"/>
      <c r="C24" s="378"/>
      <c r="D24" s="2195" t="s">
        <v>1038</v>
      </c>
      <c r="E24" s="2195"/>
      <c r="F24" s="2195"/>
      <c r="G24" s="2196"/>
      <c r="H24" s="1324"/>
      <c r="I24" s="1616">
        <f>'8A'!O31</f>
        <v>0</v>
      </c>
      <c r="J24" s="1614">
        <f>I24+(I24*$H24)</f>
        <v>0</v>
      </c>
      <c r="K24" s="1614">
        <f t="shared" si="0"/>
        <v>0</v>
      </c>
      <c r="L24" s="1614">
        <f t="shared" si="0"/>
        <v>0</v>
      </c>
      <c r="M24" s="1614">
        <f t="shared" si="0"/>
        <v>0</v>
      </c>
      <c r="N24" s="1614">
        <f t="shared" si="0"/>
        <v>0</v>
      </c>
      <c r="O24" s="1614">
        <f t="shared" si="0"/>
        <v>0</v>
      </c>
      <c r="P24" s="1614">
        <f t="shared" si="0"/>
        <v>0</v>
      </c>
      <c r="Q24" s="1614">
        <f t="shared" si="0"/>
        <v>0</v>
      </c>
      <c r="R24" s="1614">
        <f t="shared" si="0"/>
        <v>0</v>
      </c>
      <c r="S24" s="1614">
        <f t="shared" si="0"/>
        <v>0</v>
      </c>
      <c r="T24" s="1614">
        <f t="shared" si="0"/>
        <v>0</v>
      </c>
      <c r="U24" s="1614">
        <f t="shared" si="0"/>
        <v>0</v>
      </c>
      <c r="V24" s="1614">
        <f t="shared" si="0"/>
        <v>0</v>
      </c>
      <c r="W24" s="1615">
        <f t="shared" si="0"/>
        <v>0</v>
      </c>
      <c r="X24" s="1527"/>
      <c r="Y24" s="1109"/>
    </row>
    <row r="25" spans="2:25" ht="15.75" thickBot="1" x14ac:dyDescent="0.3">
      <c r="B25" s="1798"/>
      <c r="C25" s="378"/>
      <c r="D25" s="2197" t="s">
        <v>1039</v>
      </c>
      <c r="E25" s="2197"/>
      <c r="F25" s="2197"/>
      <c r="G25" s="2198"/>
      <c r="H25" s="1325"/>
      <c r="I25" s="1616">
        <f>'8B'!F30</f>
        <v>0</v>
      </c>
      <c r="J25" s="1617">
        <f>I25+(I25*$H25)</f>
        <v>0</v>
      </c>
      <c r="K25" s="1617">
        <f t="shared" si="0"/>
        <v>0</v>
      </c>
      <c r="L25" s="1617">
        <f t="shared" si="0"/>
        <v>0</v>
      </c>
      <c r="M25" s="1617">
        <f t="shared" si="0"/>
        <v>0</v>
      </c>
      <c r="N25" s="1617">
        <f t="shared" si="0"/>
        <v>0</v>
      </c>
      <c r="O25" s="1617">
        <f t="shared" si="0"/>
        <v>0</v>
      </c>
      <c r="P25" s="1617">
        <f t="shared" si="0"/>
        <v>0</v>
      </c>
      <c r="Q25" s="1617">
        <f t="shared" si="0"/>
        <v>0</v>
      </c>
      <c r="R25" s="1617">
        <f t="shared" si="0"/>
        <v>0</v>
      </c>
      <c r="S25" s="1617">
        <f t="shared" si="0"/>
        <v>0</v>
      </c>
      <c r="T25" s="1617">
        <f t="shared" si="0"/>
        <v>0</v>
      </c>
      <c r="U25" s="1617">
        <f t="shared" si="0"/>
        <v>0</v>
      </c>
      <c r="V25" s="1617">
        <f t="shared" si="0"/>
        <v>0</v>
      </c>
      <c r="W25" s="1618">
        <f t="shared" si="0"/>
        <v>0</v>
      </c>
      <c r="X25" s="1527"/>
      <c r="Y25" s="1109"/>
    </row>
    <row r="26" spans="2:25" x14ac:dyDescent="0.25">
      <c r="B26" s="1798"/>
      <c r="C26" s="378"/>
      <c r="D26" s="1819" t="s">
        <v>1040</v>
      </c>
      <c r="E26" s="1211"/>
      <c r="F26" s="1820"/>
      <c r="G26" s="1821"/>
      <c r="H26" s="1110"/>
      <c r="I26" s="1619">
        <f>'8B'!F40</f>
        <v>0</v>
      </c>
      <c r="J26" s="1620">
        <v>0</v>
      </c>
      <c r="K26" s="1620">
        <v>0</v>
      </c>
      <c r="L26" s="1620">
        <v>0</v>
      </c>
      <c r="M26" s="1620">
        <v>0</v>
      </c>
      <c r="N26" s="1620">
        <v>0</v>
      </c>
      <c r="O26" s="1620">
        <v>0</v>
      </c>
      <c r="P26" s="1620">
        <v>0</v>
      </c>
      <c r="Q26" s="1620">
        <v>0</v>
      </c>
      <c r="R26" s="1620">
        <v>0</v>
      </c>
      <c r="S26" s="1620">
        <v>0</v>
      </c>
      <c r="T26" s="1620">
        <v>0</v>
      </c>
      <c r="U26" s="1620">
        <v>0</v>
      </c>
      <c r="V26" s="1620">
        <v>0</v>
      </c>
      <c r="W26" s="1621">
        <v>0</v>
      </c>
      <c r="X26" s="1527"/>
      <c r="Y26" s="1109"/>
    </row>
    <row r="27" spans="2:25" ht="15.75" thickBot="1" x14ac:dyDescent="0.3">
      <c r="B27" s="1798"/>
      <c r="C27" s="378"/>
      <c r="D27" s="236" t="s">
        <v>583</v>
      </c>
      <c r="E27" s="236"/>
      <c r="F27" s="378"/>
      <c r="G27" s="682"/>
      <c r="H27" s="1111"/>
      <c r="I27" s="687"/>
      <c r="J27" s="1112"/>
      <c r="K27" s="1112"/>
      <c r="L27" s="1112"/>
      <c r="M27" s="1112"/>
      <c r="N27" s="1112"/>
      <c r="O27" s="1112"/>
      <c r="P27" s="1112"/>
      <c r="Q27" s="1112"/>
      <c r="R27" s="1112"/>
      <c r="S27" s="1112"/>
      <c r="T27" s="1112"/>
      <c r="U27" s="1112"/>
      <c r="V27" s="1112"/>
      <c r="W27" s="1113"/>
      <c r="X27" s="1527"/>
      <c r="Y27" s="1109"/>
    </row>
    <row r="28" spans="2:25" x14ac:dyDescent="0.25">
      <c r="B28" s="1798"/>
      <c r="C28" s="378"/>
      <c r="D28" s="2199"/>
      <c r="E28" s="2199"/>
      <c r="F28" s="2199"/>
      <c r="G28" s="2200"/>
      <c r="H28" s="1323"/>
      <c r="I28" s="1622">
        <v>0</v>
      </c>
      <c r="J28" s="1623">
        <f t="shared" ref="J28:W29" si="1">I28+(I28*$H28)</f>
        <v>0</v>
      </c>
      <c r="K28" s="1623">
        <f>J28+(J28*$H28)</f>
        <v>0</v>
      </c>
      <c r="L28" s="1623">
        <f t="shared" si="1"/>
        <v>0</v>
      </c>
      <c r="M28" s="1623">
        <f t="shared" si="1"/>
        <v>0</v>
      </c>
      <c r="N28" s="1623">
        <f>M28+(M28*$H28)</f>
        <v>0</v>
      </c>
      <c r="O28" s="1623">
        <f t="shared" si="1"/>
        <v>0</v>
      </c>
      <c r="P28" s="1623">
        <f t="shared" si="1"/>
        <v>0</v>
      </c>
      <c r="Q28" s="1623">
        <f>P28+(P28*$H28)</f>
        <v>0</v>
      </c>
      <c r="R28" s="1623">
        <f t="shared" si="1"/>
        <v>0</v>
      </c>
      <c r="S28" s="1623">
        <f t="shared" si="1"/>
        <v>0</v>
      </c>
      <c r="T28" s="1623">
        <f t="shared" si="1"/>
        <v>0</v>
      </c>
      <c r="U28" s="1623">
        <f t="shared" si="1"/>
        <v>0</v>
      </c>
      <c r="V28" s="1623">
        <f t="shared" si="1"/>
        <v>0</v>
      </c>
      <c r="W28" s="1624">
        <f t="shared" si="1"/>
        <v>0</v>
      </c>
      <c r="X28" s="1527"/>
      <c r="Y28" s="1109"/>
    </row>
    <row r="29" spans="2:25" ht="15.75" thickBot="1" x14ac:dyDescent="0.3">
      <c r="B29" s="1798"/>
      <c r="C29" s="378"/>
      <c r="D29" s="2193"/>
      <c r="E29" s="2193"/>
      <c r="F29" s="2193"/>
      <c r="G29" s="2194"/>
      <c r="H29" s="1325"/>
      <c r="I29" s="1625">
        <v>0</v>
      </c>
      <c r="J29" s="1626">
        <f t="shared" si="1"/>
        <v>0</v>
      </c>
      <c r="K29" s="1626">
        <f t="shared" si="1"/>
        <v>0</v>
      </c>
      <c r="L29" s="1626">
        <f t="shared" si="1"/>
        <v>0</v>
      </c>
      <c r="M29" s="1626">
        <f t="shared" si="1"/>
        <v>0</v>
      </c>
      <c r="N29" s="1626">
        <f t="shared" si="1"/>
        <v>0</v>
      </c>
      <c r="O29" s="1626">
        <f t="shared" si="1"/>
        <v>0</v>
      </c>
      <c r="P29" s="1626">
        <f t="shared" si="1"/>
        <v>0</v>
      </c>
      <c r="Q29" s="1626">
        <f t="shared" si="1"/>
        <v>0</v>
      </c>
      <c r="R29" s="1626">
        <f t="shared" si="1"/>
        <v>0</v>
      </c>
      <c r="S29" s="1626">
        <f t="shared" si="1"/>
        <v>0</v>
      </c>
      <c r="T29" s="1626">
        <f t="shared" si="1"/>
        <v>0</v>
      </c>
      <c r="U29" s="1626">
        <f t="shared" si="1"/>
        <v>0</v>
      </c>
      <c r="V29" s="1626">
        <f t="shared" si="1"/>
        <v>0</v>
      </c>
      <c r="W29" s="1627">
        <f t="shared" si="1"/>
        <v>0</v>
      </c>
      <c r="X29" s="1527"/>
      <c r="Y29" s="1109"/>
    </row>
    <row r="30" spans="2:25" x14ac:dyDescent="0.25">
      <c r="B30" s="1798"/>
      <c r="C30" s="378"/>
      <c r="D30" s="236" t="s">
        <v>362</v>
      </c>
      <c r="E30" s="378"/>
      <c r="F30" s="378"/>
      <c r="G30" s="378"/>
      <c r="H30" s="237" t="s">
        <v>363</v>
      </c>
      <c r="I30" s="1628">
        <f>SUM(I23:I29)</f>
        <v>0</v>
      </c>
      <c r="J30" s="1629">
        <f t="shared" ref="J30:W30" si="2">SUM(J23:J29)</f>
        <v>0</v>
      </c>
      <c r="K30" s="1629">
        <f t="shared" si="2"/>
        <v>0</v>
      </c>
      <c r="L30" s="1629">
        <f t="shared" si="2"/>
        <v>0</v>
      </c>
      <c r="M30" s="1629">
        <f t="shared" si="2"/>
        <v>0</v>
      </c>
      <c r="N30" s="1629">
        <f t="shared" si="2"/>
        <v>0</v>
      </c>
      <c r="O30" s="1629">
        <f t="shared" si="2"/>
        <v>0</v>
      </c>
      <c r="P30" s="1629">
        <f t="shared" si="2"/>
        <v>0</v>
      </c>
      <c r="Q30" s="1629">
        <f t="shared" si="2"/>
        <v>0</v>
      </c>
      <c r="R30" s="1629">
        <f t="shared" si="2"/>
        <v>0</v>
      </c>
      <c r="S30" s="1629">
        <f t="shared" si="2"/>
        <v>0</v>
      </c>
      <c r="T30" s="1629">
        <f t="shared" si="2"/>
        <v>0</v>
      </c>
      <c r="U30" s="1629">
        <f t="shared" si="2"/>
        <v>0</v>
      </c>
      <c r="V30" s="1629">
        <f t="shared" si="2"/>
        <v>0</v>
      </c>
      <c r="W30" s="1630">
        <f t="shared" si="2"/>
        <v>0</v>
      </c>
      <c r="X30" s="1527"/>
      <c r="Y30" s="1109"/>
    </row>
    <row r="31" spans="2:25" ht="15.75" thickBot="1" x14ac:dyDescent="0.3">
      <c r="B31" s="1798"/>
      <c r="C31" s="378"/>
      <c r="D31" s="239" t="s">
        <v>364</v>
      </c>
      <c r="E31" s="240"/>
      <c r="F31" s="540"/>
      <c r="G31" s="541"/>
      <c r="H31" s="542"/>
      <c r="I31" s="1631">
        <v>0</v>
      </c>
      <c r="J31" s="1632">
        <v>0</v>
      </c>
      <c r="K31" s="1632">
        <v>0</v>
      </c>
      <c r="L31" s="1632">
        <v>0</v>
      </c>
      <c r="M31" s="1632">
        <v>0</v>
      </c>
      <c r="N31" s="1632">
        <v>0</v>
      </c>
      <c r="O31" s="1632">
        <v>0</v>
      </c>
      <c r="P31" s="1632">
        <v>0</v>
      </c>
      <c r="Q31" s="1632">
        <v>0</v>
      </c>
      <c r="R31" s="1632">
        <v>0</v>
      </c>
      <c r="S31" s="1632">
        <v>0</v>
      </c>
      <c r="T31" s="1632">
        <v>0</v>
      </c>
      <c r="U31" s="1632">
        <v>0</v>
      </c>
      <c r="V31" s="1632">
        <v>0</v>
      </c>
      <c r="W31" s="1633">
        <v>0</v>
      </c>
      <c r="X31" s="1527"/>
      <c r="Y31" s="1109"/>
    </row>
    <row r="32" spans="2:25" ht="15.75" thickTop="1" x14ac:dyDescent="0.25">
      <c r="B32" s="1798"/>
      <c r="C32" s="378"/>
      <c r="D32" s="235" t="s">
        <v>365</v>
      </c>
      <c r="E32" s="378"/>
      <c r="F32" s="378"/>
      <c r="G32" s="378"/>
      <c r="H32" s="238" t="s">
        <v>363</v>
      </c>
      <c r="I32" s="1634">
        <f>I30+I31</f>
        <v>0</v>
      </c>
      <c r="J32" s="1635">
        <f t="shared" ref="J32:W32" si="3">J30+J31</f>
        <v>0</v>
      </c>
      <c r="K32" s="1635">
        <f t="shared" si="3"/>
        <v>0</v>
      </c>
      <c r="L32" s="1635">
        <f t="shared" si="3"/>
        <v>0</v>
      </c>
      <c r="M32" s="1635">
        <f>M30+M31</f>
        <v>0</v>
      </c>
      <c r="N32" s="1635">
        <f t="shared" si="3"/>
        <v>0</v>
      </c>
      <c r="O32" s="1635">
        <f t="shared" si="3"/>
        <v>0</v>
      </c>
      <c r="P32" s="1635">
        <f t="shared" si="3"/>
        <v>0</v>
      </c>
      <c r="Q32" s="1635">
        <f t="shared" si="3"/>
        <v>0</v>
      </c>
      <c r="R32" s="1635">
        <f t="shared" si="3"/>
        <v>0</v>
      </c>
      <c r="S32" s="1635">
        <f t="shared" si="3"/>
        <v>0</v>
      </c>
      <c r="T32" s="1635">
        <f t="shared" si="3"/>
        <v>0</v>
      </c>
      <c r="U32" s="1635">
        <f t="shared" si="3"/>
        <v>0</v>
      </c>
      <c r="V32" s="1635">
        <f t="shared" si="3"/>
        <v>0</v>
      </c>
      <c r="W32" s="1636">
        <f t="shared" si="3"/>
        <v>0</v>
      </c>
      <c r="X32" s="1527"/>
      <c r="Y32" s="1109"/>
    </row>
    <row r="33" spans="2:27" ht="15.75" thickBot="1" x14ac:dyDescent="0.3">
      <c r="B33" s="1798"/>
      <c r="C33" s="378"/>
      <c r="D33" s="235"/>
      <c r="E33" s="378"/>
      <c r="F33" s="378"/>
      <c r="G33" s="341"/>
      <c r="H33" s="241" t="s">
        <v>366</v>
      </c>
      <c r="I33" s="220"/>
      <c r="J33" s="221"/>
      <c r="K33" s="221"/>
      <c r="L33" s="221"/>
      <c r="M33" s="221"/>
      <c r="N33" s="221"/>
      <c r="O33" s="221"/>
      <c r="P33" s="221"/>
      <c r="Q33" s="221"/>
      <c r="R33" s="221"/>
      <c r="S33" s="221"/>
      <c r="T33" s="221"/>
      <c r="U33" s="221"/>
      <c r="V33" s="221"/>
      <c r="W33" s="228"/>
      <c r="X33" s="1527"/>
      <c r="Y33" s="1109"/>
    </row>
    <row r="34" spans="2:27" x14ac:dyDescent="0.25">
      <c r="B34" s="1798"/>
      <c r="C34" s="378"/>
      <c r="D34" s="242" t="s">
        <v>367</v>
      </c>
      <c r="E34" s="539"/>
      <c r="F34" s="539"/>
      <c r="G34" s="1114"/>
      <c r="H34" s="1323"/>
      <c r="I34" s="1637">
        <f>-I30*$H34</f>
        <v>0</v>
      </c>
      <c r="J34" s="1638">
        <f t="shared" ref="J34:W35" si="4">-J30*$H34</f>
        <v>0</v>
      </c>
      <c r="K34" s="1638">
        <f t="shared" si="4"/>
        <v>0</v>
      </c>
      <c r="L34" s="1638">
        <f t="shared" si="4"/>
        <v>0</v>
      </c>
      <c r="M34" s="1638">
        <f t="shared" si="4"/>
        <v>0</v>
      </c>
      <c r="N34" s="1638">
        <f t="shared" si="4"/>
        <v>0</v>
      </c>
      <c r="O34" s="1638">
        <f t="shared" si="4"/>
        <v>0</v>
      </c>
      <c r="P34" s="1638">
        <f t="shared" si="4"/>
        <v>0</v>
      </c>
      <c r="Q34" s="1638">
        <f t="shared" si="4"/>
        <v>0</v>
      </c>
      <c r="R34" s="1638">
        <f t="shared" si="4"/>
        <v>0</v>
      </c>
      <c r="S34" s="1638">
        <f t="shared" si="4"/>
        <v>0</v>
      </c>
      <c r="T34" s="1638">
        <f t="shared" si="4"/>
        <v>0</v>
      </c>
      <c r="U34" s="1638">
        <f t="shared" si="4"/>
        <v>0</v>
      </c>
      <c r="V34" s="1638">
        <f t="shared" si="4"/>
        <v>0</v>
      </c>
      <c r="W34" s="1639">
        <f t="shared" si="4"/>
        <v>0</v>
      </c>
      <c r="X34" s="1527"/>
      <c r="Y34" s="1109"/>
    </row>
    <row r="35" spans="2:27" ht="15.75" thickBot="1" x14ac:dyDescent="0.3">
      <c r="B35" s="1798"/>
      <c r="C35" s="378"/>
      <c r="D35" s="243" t="s">
        <v>368</v>
      </c>
      <c r="E35" s="540"/>
      <c r="F35" s="540"/>
      <c r="G35" s="1115"/>
      <c r="H35" s="1326"/>
      <c r="I35" s="1640">
        <f>-I31*$H35</f>
        <v>0</v>
      </c>
      <c r="J35" s="1641">
        <f t="shared" si="4"/>
        <v>0</v>
      </c>
      <c r="K35" s="1641">
        <f t="shared" si="4"/>
        <v>0</v>
      </c>
      <c r="L35" s="1641">
        <f t="shared" si="4"/>
        <v>0</v>
      </c>
      <c r="M35" s="1641">
        <f t="shared" si="4"/>
        <v>0</v>
      </c>
      <c r="N35" s="1641">
        <f t="shared" si="4"/>
        <v>0</v>
      </c>
      <c r="O35" s="1641">
        <f t="shared" si="4"/>
        <v>0</v>
      </c>
      <c r="P35" s="1641">
        <f t="shared" si="4"/>
        <v>0</v>
      </c>
      <c r="Q35" s="1641">
        <f t="shared" si="4"/>
        <v>0</v>
      </c>
      <c r="R35" s="1641">
        <f t="shared" si="4"/>
        <v>0</v>
      </c>
      <c r="S35" s="1641">
        <f t="shared" si="4"/>
        <v>0</v>
      </c>
      <c r="T35" s="1641">
        <f t="shared" si="4"/>
        <v>0</v>
      </c>
      <c r="U35" s="1641">
        <f t="shared" si="4"/>
        <v>0</v>
      </c>
      <c r="V35" s="1641">
        <f t="shared" si="4"/>
        <v>0</v>
      </c>
      <c r="W35" s="1642">
        <f t="shared" si="4"/>
        <v>0</v>
      </c>
      <c r="X35" s="1527"/>
      <c r="Y35" s="1109"/>
    </row>
    <row r="36" spans="2:27" ht="16.5" thickTop="1" thickBot="1" x14ac:dyDescent="0.3">
      <c r="B36" s="1798"/>
      <c r="C36" s="378"/>
      <c r="D36" s="244" t="s">
        <v>369</v>
      </c>
      <c r="E36" s="378"/>
      <c r="F36" s="378"/>
      <c r="G36" s="378"/>
      <c r="H36" s="237" t="s">
        <v>363</v>
      </c>
      <c r="I36" s="1643">
        <f>I32+I34+I35</f>
        <v>0</v>
      </c>
      <c r="J36" s="1644">
        <f t="shared" ref="J36:W36" si="5">J32+J34+J35</f>
        <v>0</v>
      </c>
      <c r="K36" s="1644">
        <f t="shared" si="5"/>
        <v>0</v>
      </c>
      <c r="L36" s="1644">
        <f t="shared" si="5"/>
        <v>0</v>
      </c>
      <c r="M36" s="1644">
        <f t="shared" si="5"/>
        <v>0</v>
      </c>
      <c r="N36" s="1644">
        <f t="shared" si="5"/>
        <v>0</v>
      </c>
      <c r="O36" s="1644">
        <f t="shared" si="5"/>
        <v>0</v>
      </c>
      <c r="P36" s="1644">
        <f t="shared" si="5"/>
        <v>0</v>
      </c>
      <c r="Q36" s="1644">
        <f t="shared" si="5"/>
        <v>0</v>
      </c>
      <c r="R36" s="1644">
        <f t="shared" si="5"/>
        <v>0</v>
      </c>
      <c r="S36" s="1644">
        <f t="shared" si="5"/>
        <v>0</v>
      </c>
      <c r="T36" s="1644">
        <f t="shared" si="5"/>
        <v>0</v>
      </c>
      <c r="U36" s="1644">
        <f t="shared" si="5"/>
        <v>0</v>
      </c>
      <c r="V36" s="1644">
        <f t="shared" si="5"/>
        <v>0</v>
      </c>
      <c r="W36" s="1645">
        <f t="shared" si="5"/>
        <v>0</v>
      </c>
      <c r="X36" s="1527"/>
      <c r="Y36" s="1109"/>
    </row>
    <row r="37" spans="2:27" ht="9" customHeight="1" x14ac:dyDescent="0.25">
      <c r="B37" s="1798"/>
      <c r="C37" s="378"/>
      <c r="D37" s="378"/>
      <c r="E37" s="235"/>
      <c r="F37" s="378"/>
      <c r="G37" s="378"/>
      <c r="H37" s="378"/>
      <c r="I37" s="378"/>
      <c r="J37" s="378"/>
      <c r="K37" s="378"/>
      <c r="L37" s="378"/>
      <c r="M37" s="378"/>
      <c r="N37" s="378"/>
      <c r="O37" s="378"/>
      <c r="P37" s="378"/>
      <c r="Q37" s="1527"/>
      <c r="R37" s="1527"/>
      <c r="S37" s="1527"/>
      <c r="T37" s="1527"/>
      <c r="U37" s="1527"/>
      <c r="V37" s="1527"/>
      <c r="W37" s="1527"/>
      <c r="X37" s="378"/>
      <c r="Y37" s="647"/>
    </row>
    <row r="38" spans="2:27" x14ac:dyDescent="0.25">
      <c r="B38" s="1798"/>
      <c r="C38" s="229"/>
      <c r="D38" s="683" t="s">
        <v>1007</v>
      </c>
      <c r="E38" s="222"/>
      <c r="F38" s="222"/>
      <c r="G38" s="222"/>
      <c r="H38" s="222"/>
      <c r="I38" s="222"/>
      <c r="J38" s="222"/>
      <c r="K38" s="222"/>
      <c r="L38" s="223"/>
      <c r="M38" s="222"/>
      <c r="N38" s="222"/>
      <c r="O38" s="222"/>
      <c r="P38" s="222"/>
      <c r="Q38" s="222"/>
      <c r="R38" s="222"/>
      <c r="S38" s="222"/>
      <c r="T38" s="222"/>
      <c r="U38" s="222"/>
      <c r="V38" s="222"/>
      <c r="W38" s="222"/>
      <c r="X38" s="1527"/>
      <c r="Y38" s="1109"/>
    </row>
    <row r="39" spans="2:27" ht="7.5" customHeight="1" thickBot="1" x14ac:dyDescent="0.3">
      <c r="B39" s="1798"/>
      <c r="C39" s="378"/>
      <c r="D39" s="378"/>
      <c r="E39" s="378"/>
      <c r="F39" s="378"/>
      <c r="G39" s="378"/>
      <c r="H39" s="378"/>
      <c r="I39" s="378"/>
      <c r="J39" s="378"/>
      <c r="K39" s="378"/>
      <c r="L39" s="378"/>
      <c r="M39" s="378"/>
      <c r="N39" s="378"/>
      <c r="O39" s="378"/>
      <c r="P39" s="378"/>
      <c r="Q39" s="378"/>
      <c r="R39" s="378"/>
      <c r="S39" s="378"/>
      <c r="T39" s="378"/>
      <c r="U39" s="378"/>
      <c r="V39" s="378"/>
      <c r="W39" s="378"/>
      <c r="X39" s="378"/>
      <c r="Y39" s="647"/>
    </row>
    <row r="40" spans="2:27" ht="36.75" thickBot="1" x14ac:dyDescent="0.3">
      <c r="B40" s="1798"/>
      <c r="C40" s="229"/>
      <c r="D40" s="235" t="s">
        <v>370</v>
      </c>
      <c r="E40" s="229"/>
      <c r="F40" s="245"/>
      <c r="G40" s="648" t="s">
        <v>361</v>
      </c>
      <c r="H40" s="224" t="s">
        <v>371</v>
      </c>
      <c r="I40" s="218" t="s">
        <v>353</v>
      </c>
      <c r="J40" s="641" t="s">
        <v>354</v>
      </c>
      <c r="K40" s="641" t="s">
        <v>355</v>
      </c>
      <c r="L40" s="641" t="s">
        <v>356</v>
      </c>
      <c r="M40" s="641" t="s">
        <v>357</v>
      </c>
      <c r="N40" s="641" t="s">
        <v>358</v>
      </c>
      <c r="O40" s="641" t="s">
        <v>359</v>
      </c>
      <c r="P40" s="641" t="s">
        <v>408</v>
      </c>
      <c r="Q40" s="641" t="s">
        <v>409</v>
      </c>
      <c r="R40" s="641" t="s">
        <v>410</v>
      </c>
      <c r="S40" s="641" t="s">
        <v>411</v>
      </c>
      <c r="T40" s="641" t="s">
        <v>412</v>
      </c>
      <c r="U40" s="641" t="s">
        <v>413</v>
      </c>
      <c r="V40" s="641" t="s">
        <v>414</v>
      </c>
      <c r="W40" s="227" t="s">
        <v>415</v>
      </c>
      <c r="X40" s="1527"/>
      <c r="Y40" s="1109"/>
    </row>
    <row r="41" spans="2:27" x14ac:dyDescent="0.25">
      <c r="B41" s="1798"/>
      <c r="C41" s="229"/>
      <c r="D41" s="246" t="s">
        <v>1035</v>
      </c>
      <c r="E41" s="247"/>
      <c r="F41" s="684"/>
      <c r="G41" s="688">
        <v>0.03</v>
      </c>
      <c r="H41" s="1567" t="str">
        <f>IFERROR(I41/'2A'!$P$39,"")</f>
        <v/>
      </c>
      <c r="I41" s="1568">
        <f>'8C'!L25</f>
        <v>0</v>
      </c>
      <c r="J41" s="1558">
        <f t="shared" ref="J41:W56" si="6">I41+(I41*$G41)</f>
        <v>0</v>
      </c>
      <c r="K41" s="1558">
        <f t="shared" si="6"/>
        <v>0</v>
      </c>
      <c r="L41" s="1558">
        <f t="shared" si="6"/>
        <v>0</v>
      </c>
      <c r="M41" s="1558">
        <f t="shared" si="6"/>
        <v>0</v>
      </c>
      <c r="N41" s="1558">
        <f t="shared" si="6"/>
        <v>0</v>
      </c>
      <c r="O41" s="1558">
        <f t="shared" si="6"/>
        <v>0</v>
      </c>
      <c r="P41" s="1558">
        <f t="shared" si="6"/>
        <v>0</v>
      </c>
      <c r="Q41" s="1558">
        <f t="shared" si="6"/>
        <v>0</v>
      </c>
      <c r="R41" s="1558">
        <f t="shared" si="6"/>
        <v>0</v>
      </c>
      <c r="S41" s="1558">
        <f t="shared" si="6"/>
        <v>0</v>
      </c>
      <c r="T41" s="1558">
        <f t="shared" si="6"/>
        <v>0</v>
      </c>
      <c r="U41" s="1558">
        <f t="shared" si="6"/>
        <v>0</v>
      </c>
      <c r="V41" s="1558">
        <f t="shared" si="6"/>
        <v>0</v>
      </c>
      <c r="W41" s="1559">
        <f t="shared" si="6"/>
        <v>0</v>
      </c>
      <c r="X41" s="1527"/>
      <c r="Y41" s="1109"/>
      <c r="AA41" s="1471"/>
    </row>
    <row r="42" spans="2:27" x14ac:dyDescent="0.25">
      <c r="B42" s="1798"/>
      <c r="C42" s="1463"/>
      <c r="D42" s="248" t="s">
        <v>1036</v>
      </c>
      <c r="E42" s="249"/>
      <c r="F42" s="685"/>
      <c r="G42" s="1472">
        <v>0.03</v>
      </c>
      <c r="H42" s="1569" t="str">
        <f>IFERROR(I42/'2A'!$P$39,"")</f>
        <v/>
      </c>
      <c r="I42" s="1570">
        <f>'8C'!L26</f>
        <v>0</v>
      </c>
      <c r="J42" s="1571">
        <f t="shared" si="6"/>
        <v>0</v>
      </c>
      <c r="K42" s="1571">
        <f t="shared" si="6"/>
        <v>0</v>
      </c>
      <c r="L42" s="1571">
        <f t="shared" si="6"/>
        <v>0</v>
      </c>
      <c r="M42" s="1571">
        <f t="shared" si="6"/>
        <v>0</v>
      </c>
      <c r="N42" s="1571">
        <f t="shared" si="6"/>
        <v>0</v>
      </c>
      <c r="O42" s="1571">
        <f t="shared" si="6"/>
        <v>0</v>
      </c>
      <c r="P42" s="1571">
        <f t="shared" si="6"/>
        <v>0</v>
      </c>
      <c r="Q42" s="1571">
        <f t="shared" si="6"/>
        <v>0</v>
      </c>
      <c r="R42" s="1571">
        <f t="shared" si="6"/>
        <v>0</v>
      </c>
      <c r="S42" s="1571">
        <f t="shared" si="6"/>
        <v>0</v>
      </c>
      <c r="T42" s="1571">
        <f t="shared" si="6"/>
        <v>0</v>
      </c>
      <c r="U42" s="1571">
        <f t="shared" si="6"/>
        <v>0</v>
      </c>
      <c r="V42" s="1571">
        <f t="shared" si="6"/>
        <v>0</v>
      </c>
      <c r="W42" s="1572">
        <f t="shared" si="6"/>
        <v>0</v>
      </c>
      <c r="X42" s="1527"/>
      <c r="Y42" s="1109"/>
      <c r="AA42" s="1471"/>
    </row>
    <row r="43" spans="2:27" x14ac:dyDescent="0.25">
      <c r="B43" s="1798"/>
      <c r="C43" s="229"/>
      <c r="D43" s="248" t="s">
        <v>374</v>
      </c>
      <c r="E43" s="249"/>
      <c r="F43" s="685"/>
      <c r="G43" s="1472">
        <v>0.03</v>
      </c>
      <c r="H43" s="1569" t="str">
        <f>IFERROR(I43/'2A'!$P$39,"")</f>
        <v/>
      </c>
      <c r="I43" s="1573">
        <v>0</v>
      </c>
      <c r="J43" s="1571">
        <f t="shared" si="6"/>
        <v>0</v>
      </c>
      <c r="K43" s="1571">
        <f t="shared" si="6"/>
        <v>0</v>
      </c>
      <c r="L43" s="1571">
        <f t="shared" si="6"/>
        <v>0</v>
      </c>
      <c r="M43" s="1571">
        <f t="shared" si="6"/>
        <v>0</v>
      </c>
      <c r="N43" s="1571">
        <f t="shared" si="6"/>
        <v>0</v>
      </c>
      <c r="O43" s="1571">
        <f t="shared" si="6"/>
        <v>0</v>
      </c>
      <c r="P43" s="1571">
        <f t="shared" si="6"/>
        <v>0</v>
      </c>
      <c r="Q43" s="1571">
        <f t="shared" si="6"/>
        <v>0</v>
      </c>
      <c r="R43" s="1571">
        <f t="shared" si="6"/>
        <v>0</v>
      </c>
      <c r="S43" s="1571">
        <f t="shared" si="6"/>
        <v>0</v>
      </c>
      <c r="T43" s="1571">
        <f t="shared" si="6"/>
        <v>0</v>
      </c>
      <c r="U43" s="1571">
        <f t="shared" si="6"/>
        <v>0</v>
      </c>
      <c r="V43" s="1571">
        <f t="shared" si="6"/>
        <v>0</v>
      </c>
      <c r="W43" s="1572">
        <f t="shared" si="6"/>
        <v>0</v>
      </c>
      <c r="X43" s="1527"/>
      <c r="Y43" s="1109"/>
      <c r="AA43" s="1471"/>
    </row>
    <row r="44" spans="2:27" x14ac:dyDescent="0.25">
      <c r="B44" s="1798"/>
      <c r="C44" s="229"/>
      <c r="D44" s="248" t="s">
        <v>375</v>
      </c>
      <c r="E44" s="250"/>
      <c r="F44" s="685"/>
      <c r="G44" s="1472">
        <v>0.03</v>
      </c>
      <c r="H44" s="1569" t="str">
        <f>IFERROR(I44/'2A'!$P$39,"")</f>
        <v/>
      </c>
      <c r="I44" s="1573">
        <v>0</v>
      </c>
      <c r="J44" s="1571">
        <f t="shared" si="6"/>
        <v>0</v>
      </c>
      <c r="K44" s="1571">
        <f t="shared" si="6"/>
        <v>0</v>
      </c>
      <c r="L44" s="1571">
        <f>K44+(K44*$G44)</f>
        <v>0</v>
      </c>
      <c r="M44" s="1571">
        <f t="shared" si="6"/>
        <v>0</v>
      </c>
      <c r="N44" s="1571">
        <f t="shared" si="6"/>
        <v>0</v>
      </c>
      <c r="O44" s="1571">
        <f t="shared" si="6"/>
        <v>0</v>
      </c>
      <c r="P44" s="1571">
        <f t="shared" si="6"/>
        <v>0</v>
      </c>
      <c r="Q44" s="1571">
        <f t="shared" si="6"/>
        <v>0</v>
      </c>
      <c r="R44" s="1571">
        <f t="shared" si="6"/>
        <v>0</v>
      </c>
      <c r="S44" s="1571">
        <f t="shared" si="6"/>
        <v>0</v>
      </c>
      <c r="T44" s="1571">
        <f t="shared" si="6"/>
        <v>0</v>
      </c>
      <c r="U44" s="1571">
        <f t="shared" si="6"/>
        <v>0</v>
      </c>
      <c r="V44" s="1571">
        <f t="shared" si="6"/>
        <v>0</v>
      </c>
      <c r="W44" s="1572">
        <f t="shared" si="6"/>
        <v>0</v>
      </c>
      <c r="X44" s="1527"/>
      <c r="Y44" s="1109"/>
      <c r="AA44" s="1471"/>
    </row>
    <row r="45" spans="2:27" x14ac:dyDescent="0.25">
      <c r="B45" s="1798"/>
      <c r="C45" s="229"/>
      <c r="D45" s="248" t="s">
        <v>376</v>
      </c>
      <c r="E45" s="249"/>
      <c r="F45" s="685"/>
      <c r="G45" s="1472">
        <v>0.03</v>
      </c>
      <c r="H45" s="1569" t="str">
        <f>IFERROR(I45/'2A'!$P$39,"")</f>
        <v/>
      </c>
      <c r="I45" s="1573">
        <v>0</v>
      </c>
      <c r="J45" s="1571">
        <f t="shared" si="6"/>
        <v>0</v>
      </c>
      <c r="K45" s="1571">
        <f t="shared" si="6"/>
        <v>0</v>
      </c>
      <c r="L45" s="1571">
        <f t="shared" si="6"/>
        <v>0</v>
      </c>
      <c r="M45" s="1571">
        <f t="shared" si="6"/>
        <v>0</v>
      </c>
      <c r="N45" s="1571">
        <f t="shared" si="6"/>
        <v>0</v>
      </c>
      <c r="O45" s="1571">
        <f t="shared" si="6"/>
        <v>0</v>
      </c>
      <c r="P45" s="1571">
        <f t="shared" si="6"/>
        <v>0</v>
      </c>
      <c r="Q45" s="1571">
        <f t="shared" si="6"/>
        <v>0</v>
      </c>
      <c r="R45" s="1571">
        <f t="shared" si="6"/>
        <v>0</v>
      </c>
      <c r="S45" s="1571">
        <f t="shared" si="6"/>
        <v>0</v>
      </c>
      <c r="T45" s="1571">
        <f t="shared" si="6"/>
        <v>0</v>
      </c>
      <c r="U45" s="1571">
        <f t="shared" si="6"/>
        <v>0</v>
      </c>
      <c r="V45" s="1571">
        <f t="shared" si="6"/>
        <v>0</v>
      </c>
      <c r="W45" s="1572">
        <f t="shared" si="6"/>
        <v>0</v>
      </c>
      <c r="X45" s="1527"/>
      <c r="Y45" s="1109"/>
      <c r="AA45" s="1471"/>
    </row>
    <row r="46" spans="2:27" x14ac:dyDescent="0.25">
      <c r="B46" s="1798"/>
      <c r="C46" s="229"/>
      <c r="D46" s="248" t="s">
        <v>377</v>
      </c>
      <c r="E46" s="249"/>
      <c r="F46" s="685"/>
      <c r="G46" s="1472">
        <v>0.03</v>
      </c>
      <c r="H46" s="1569" t="str">
        <f>IFERROR(I46/'2A'!$P$39,"")</f>
        <v/>
      </c>
      <c r="I46" s="1573">
        <v>0</v>
      </c>
      <c r="J46" s="1571">
        <f t="shared" si="6"/>
        <v>0</v>
      </c>
      <c r="K46" s="1571">
        <f t="shared" si="6"/>
        <v>0</v>
      </c>
      <c r="L46" s="1571">
        <f t="shared" si="6"/>
        <v>0</v>
      </c>
      <c r="M46" s="1571">
        <f t="shared" si="6"/>
        <v>0</v>
      </c>
      <c r="N46" s="1571">
        <f t="shared" si="6"/>
        <v>0</v>
      </c>
      <c r="O46" s="1571">
        <f t="shared" si="6"/>
        <v>0</v>
      </c>
      <c r="P46" s="1571">
        <f t="shared" si="6"/>
        <v>0</v>
      </c>
      <c r="Q46" s="1571">
        <f t="shared" si="6"/>
        <v>0</v>
      </c>
      <c r="R46" s="1571">
        <f t="shared" si="6"/>
        <v>0</v>
      </c>
      <c r="S46" s="1571">
        <f t="shared" si="6"/>
        <v>0</v>
      </c>
      <c r="T46" s="1571">
        <f t="shared" si="6"/>
        <v>0</v>
      </c>
      <c r="U46" s="1571">
        <f t="shared" si="6"/>
        <v>0</v>
      </c>
      <c r="V46" s="1571">
        <f t="shared" si="6"/>
        <v>0</v>
      </c>
      <c r="W46" s="1572">
        <f t="shared" si="6"/>
        <v>0</v>
      </c>
      <c r="X46" s="1527"/>
      <c r="Y46" s="1109"/>
      <c r="AA46" s="1471"/>
    </row>
    <row r="47" spans="2:27" x14ac:dyDescent="0.25">
      <c r="B47" s="1798"/>
      <c r="C47" s="229"/>
      <c r="D47" s="248" t="s">
        <v>378</v>
      </c>
      <c r="E47" s="249"/>
      <c r="F47" s="685"/>
      <c r="G47" s="1472">
        <v>0.03</v>
      </c>
      <c r="H47" s="1569" t="str">
        <f>IFERROR(I47/'2A'!$P$39,"")</f>
        <v/>
      </c>
      <c r="I47" s="1573">
        <v>0</v>
      </c>
      <c r="J47" s="1571">
        <f t="shared" si="6"/>
        <v>0</v>
      </c>
      <c r="K47" s="1571">
        <f t="shared" si="6"/>
        <v>0</v>
      </c>
      <c r="L47" s="1571">
        <f t="shared" si="6"/>
        <v>0</v>
      </c>
      <c r="M47" s="1571">
        <f t="shared" si="6"/>
        <v>0</v>
      </c>
      <c r="N47" s="1571">
        <f t="shared" si="6"/>
        <v>0</v>
      </c>
      <c r="O47" s="1571">
        <f t="shared" si="6"/>
        <v>0</v>
      </c>
      <c r="P47" s="1571">
        <f t="shared" si="6"/>
        <v>0</v>
      </c>
      <c r="Q47" s="1571">
        <f t="shared" si="6"/>
        <v>0</v>
      </c>
      <c r="R47" s="1571">
        <f t="shared" si="6"/>
        <v>0</v>
      </c>
      <c r="S47" s="1571">
        <f t="shared" si="6"/>
        <v>0</v>
      </c>
      <c r="T47" s="1571">
        <f t="shared" si="6"/>
        <v>0</v>
      </c>
      <c r="U47" s="1571">
        <f t="shared" si="6"/>
        <v>0</v>
      </c>
      <c r="V47" s="1571">
        <f t="shared" si="6"/>
        <v>0</v>
      </c>
      <c r="W47" s="1572">
        <f t="shared" si="6"/>
        <v>0</v>
      </c>
      <c r="X47" s="1527"/>
      <c r="Y47" s="1109"/>
      <c r="AA47" s="1471"/>
    </row>
    <row r="48" spans="2:27" x14ac:dyDescent="0.25">
      <c r="B48" s="1798"/>
      <c r="C48" s="229"/>
      <c r="D48" s="248" t="s">
        <v>379</v>
      </c>
      <c r="E48" s="250"/>
      <c r="F48" s="685"/>
      <c r="G48" s="1472">
        <v>0.03</v>
      </c>
      <c r="H48" s="1569" t="str">
        <f>IFERROR(I48/'2A'!$P$39,"")</f>
        <v/>
      </c>
      <c r="I48" s="1573">
        <v>0</v>
      </c>
      <c r="J48" s="1571">
        <f t="shared" si="6"/>
        <v>0</v>
      </c>
      <c r="K48" s="1571">
        <f t="shared" si="6"/>
        <v>0</v>
      </c>
      <c r="L48" s="1571">
        <f t="shared" si="6"/>
        <v>0</v>
      </c>
      <c r="M48" s="1571">
        <f t="shared" si="6"/>
        <v>0</v>
      </c>
      <c r="N48" s="1571">
        <f t="shared" si="6"/>
        <v>0</v>
      </c>
      <c r="O48" s="1571">
        <f t="shared" si="6"/>
        <v>0</v>
      </c>
      <c r="P48" s="1571">
        <f t="shared" si="6"/>
        <v>0</v>
      </c>
      <c r="Q48" s="1571">
        <f t="shared" si="6"/>
        <v>0</v>
      </c>
      <c r="R48" s="1571">
        <f t="shared" si="6"/>
        <v>0</v>
      </c>
      <c r="S48" s="1571">
        <f t="shared" si="6"/>
        <v>0</v>
      </c>
      <c r="T48" s="1571">
        <f t="shared" si="6"/>
        <v>0</v>
      </c>
      <c r="U48" s="1571">
        <f t="shared" si="6"/>
        <v>0</v>
      </c>
      <c r="V48" s="1571">
        <f t="shared" si="6"/>
        <v>0</v>
      </c>
      <c r="W48" s="1572">
        <f t="shared" si="6"/>
        <v>0</v>
      </c>
      <c r="X48" s="1527"/>
      <c r="Y48" s="1109"/>
      <c r="AA48" s="1471"/>
    </row>
    <row r="49" spans="2:27" x14ac:dyDescent="0.25">
      <c r="B49" s="1798"/>
      <c r="C49" s="229"/>
      <c r="D49" s="248" t="s">
        <v>380</v>
      </c>
      <c r="E49" s="249"/>
      <c r="F49" s="685"/>
      <c r="G49" s="1472">
        <v>0.03</v>
      </c>
      <c r="H49" s="1569" t="str">
        <f>IFERROR(I49/'2A'!$P$39,"")</f>
        <v/>
      </c>
      <c r="I49" s="1573">
        <v>0</v>
      </c>
      <c r="J49" s="1571">
        <f t="shared" si="6"/>
        <v>0</v>
      </c>
      <c r="K49" s="1571">
        <f t="shared" si="6"/>
        <v>0</v>
      </c>
      <c r="L49" s="1571">
        <f t="shared" si="6"/>
        <v>0</v>
      </c>
      <c r="M49" s="1571">
        <f t="shared" si="6"/>
        <v>0</v>
      </c>
      <c r="N49" s="1571">
        <f t="shared" si="6"/>
        <v>0</v>
      </c>
      <c r="O49" s="1571">
        <f t="shared" si="6"/>
        <v>0</v>
      </c>
      <c r="P49" s="1571">
        <f t="shared" si="6"/>
        <v>0</v>
      </c>
      <c r="Q49" s="1571">
        <f t="shared" si="6"/>
        <v>0</v>
      </c>
      <c r="R49" s="1571">
        <f t="shared" si="6"/>
        <v>0</v>
      </c>
      <c r="S49" s="1571">
        <f t="shared" si="6"/>
        <v>0</v>
      </c>
      <c r="T49" s="1571">
        <f t="shared" si="6"/>
        <v>0</v>
      </c>
      <c r="U49" s="1571">
        <f t="shared" si="6"/>
        <v>0</v>
      </c>
      <c r="V49" s="1571">
        <f t="shared" si="6"/>
        <v>0</v>
      </c>
      <c r="W49" s="1572">
        <f t="shared" si="6"/>
        <v>0</v>
      </c>
      <c r="X49" s="1527"/>
      <c r="Y49" s="1109"/>
      <c r="AA49" s="1471"/>
    </row>
    <row r="50" spans="2:27" x14ac:dyDescent="0.25">
      <c r="B50" s="1798"/>
      <c r="C50" s="229"/>
      <c r="D50" s="248" t="s">
        <v>381</v>
      </c>
      <c r="E50" s="250"/>
      <c r="F50" s="685"/>
      <c r="G50" s="1472">
        <v>0.03</v>
      </c>
      <c r="H50" s="1569" t="str">
        <f>IFERROR(I50/'2A'!$P$39,"")</f>
        <v/>
      </c>
      <c r="I50" s="1573">
        <v>0</v>
      </c>
      <c r="J50" s="1571">
        <f t="shared" si="6"/>
        <v>0</v>
      </c>
      <c r="K50" s="1571">
        <f t="shared" si="6"/>
        <v>0</v>
      </c>
      <c r="L50" s="1571">
        <f t="shared" si="6"/>
        <v>0</v>
      </c>
      <c r="M50" s="1571">
        <f t="shared" si="6"/>
        <v>0</v>
      </c>
      <c r="N50" s="1571">
        <f t="shared" si="6"/>
        <v>0</v>
      </c>
      <c r="O50" s="1571">
        <f t="shared" si="6"/>
        <v>0</v>
      </c>
      <c r="P50" s="1571">
        <f t="shared" si="6"/>
        <v>0</v>
      </c>
      <c r="Q50" s="1571">
        <f t="shared" si="6"/>
        <v>0</v>
      </c>
      <c r="R50" s="1571">
        <f t="shared" si="6"/>
        <v>0</v>
      </c>
      <c r="S50" s="1571">
        <f t="shared" si="6"/>
        <v>0</v>
      </c>
      <c r="T50" s="1571">
        <f t="shared" si="6"/>
        <v>0</v>
      </c>
      <c r="U50" s="1571">
        <f t="shared" si="6"/>
        <v>0</v>
      </c>
      <c r="V50" s="1571">
        <f t="shared" si="6"/>
        <v>0</v>
      </c>
      <c r="W50" s="1572">
        <f t="shared" si="6"/>
        <v>0</v>
      </c>
      <c r="X50" s="1527"/>
      <c r="Y50" s="1109"/>
      <c r="AA50" s="1471"/>
    </row>
    <row r="51" spans="2:27" x14ac:dyDescent="0.25">
      <c r="B51" s="1798"/>
      <c r="C51" s="229"/>
      <c r="D51" s="248" t="s">
        <v>382</v>
      </c>
      <c r="E51" s="249"/>
      <c r="F51" s="685"/>
      <c r="G51" s="1472">
        <v>0.03</v>
      </c>
      <c r="H51" s="1569" t="str">
        <f>IFERROR(I51/'2A'!$P$39,"")</f>
        <v/>
      </c>
      <c r="I51" s="1573">
        <v>0</v>
      </c>
      <c r="J51" s="1571">
        <f t="shared" si="6"/>
        <v>0</v>
      </c>
      <c r="K51" s="1571">
        <f t="shared" si="6"/>
        <v>0</v>
      </c>
      <c r="L51" s="1571">
        <f t="shared" si="6"/>
        <v>0</v>
      </c>
      <c r="M51" s="1571">
        <f t="shared" si="6"/>
        <v>0</v>
      </c>
      <c r="N51" s="1571">
        <f t="shared" si="6"/>
        <v>0</v>
      </c>
      <c r="O51" s="1571">
        <f t="shared" si="6"/>
        <v>0</v>
      </c>
      <c r="P51" s="1571">
        <f t="shared" si="6"/>
        <v>0</v>
      </c>
      <c r="Q51" s="1571">
        <f t="shared" si="6"/>
        <v>0</v>
      </c>
      <c r="R51" s="1571">
        <f t="shared" si="6"/>
        <v>0</v>
      </c>
      <c r="S51" s="1571">
        <f t="shared" si="6"/>
        <v>0</v>
      </c>
      <c r="T51" s="1571">
        <f t="shared" si="6"/>
        <v>0</v>
      </c>
      <c r="U51" s="1571">
        <f t="shared" si="6"/>
        <v>0</v>
      </c>
      <c r="V51" s="1571">
        <f t="shared" si="6"/>
        <v>0</v>
      </c>
      <c r="W51" s="1572">
        <f t="shared" si="6"/>
        <v>0</v>
      </c>
      <c r="X51" s="1527"/>
      <c r="Y51" s="1109"/>
      <c r="AA51" s="1471"/>
    </row>
    <row r="52" spans="2:27" x14ac:dyDescent="0.25">
      <c r="B52" s="1798"/>
      <c r="C52" s="229"/>
      <c r="D52" s="248" t="s">
        <v>383</v>
      </c>
      <c r="E52" s="250"/>
      <c r="F52" s="685"/>
      <c r="G52" s="1472">
        <v>0.03</v>
      </c>
      <c r="H52" s="1569" t="str">
        <f>IFERROR(I52/'2A'!$P$39,"")</f>
        <v/>
      </c>
      <c r="I52" s="1573">
        <v>0</v>
      </c>
      <c r="J52" s="1571">
        <f t="shared" si="6"/>
        <v>0</v>
      </c>
      <c r="K52" s="1571">
        <f t="shared" si="6"/>
        <v>0</v>
      </c>
      <c r="L52" s="1571">
        <f t="shared" si="6"/>
        <v>0</v>
      </c>
      <c r="M52" s="1571">
        <f t="shared" si="6"/>
        <v>0</v>
      </c>
      <c r="N52" s="1571">
        <f t="shared" si="6"/>
        <v>0</v>
      </c>
      <c r="O52" s="1571">
        <f t="shared" si="6"/>
        <v>0</v>
      </c>
      <c r="P52" s="1571">
        <f t="shared" si="6"/>
        <v>0</v>
      </c>
      <c r="Q52" s="1571">
        <f t="shared" si="6"/>
        <v>0</v>
      </c>
      <c r="R52" s="1571">
        <f t="shared" si="6"/>
        <v>0</v>
      </c>
      <c r="S52" s="1571">
        <f t="shared" si="6"/>
        <v>0</v>
      </c>
      <c r="T52" s="1571">
        <f t="shared" si="6"/>
        <v>0</v>
      </c>
      <c r="U52" s="1571">
        <f t="shared" si="6"/>
        <v>0</v>
      </c>
      <c r="V52" s="1571">
        <f t="shared" si="6"/>
        <v>0</v>
      </c>
      <c r="W52" s="1572">
        <f t="shared" si="6"/>
        <v>0</v>
      </c>
      <c r="X52" s="1527"/>
      <c r="Y52" s="1109"/>
      <c r="AA52" s="1471"/>
    </row>
    <row r="53" spans="2:27" x14ac:dyDescent="0.25">
      <c r="B53" s="1798"/>
      <c r="C53" s="229"/>
      <c r="D53" s="248" t="s">
        <v>384</v>
      </c>
      <c r="E53" s="250"/>
      <c r="F53" s="685"/>
      <c r="G53" s="1472">
        <v>0.03</v>
      </c>
      <c r="H53" s="1569" t="str">
        <f>IFERROR(I53/'2A'!$P$39,"")</f>
        <v/>
      </c>
      <c r="I53" s="1573">
        <v>0</v>
      </c>
      <c r="J53" s="1571">
        <f t="shared" si="6"/>
        <v>0</v>
      </c>
      <c r="K53" s="1571">
        <f t="shared" si="6"/>
        <v>0</v>
      </c>
      <c r="L53" s="1571">
        <f t="shared" si="6"/>
        <v>0</v>
      </c>
      <c r="M53" s="1571">
        <f t="shared" si="6"/>
        <v>0</v>
      </c>
      <c r="N53" s="1571">
        <f t="shared" si="6"/>
        <v>0</v>
      </c>
      <c r="O53" s="1571">
        <f t="shared" si="6"/>
        <v>0</v>
      </c>
      <c r="P53" s="1571">
        <f t="shared" si="6"/>
        <v>0</v>
      </c>
      <c r="Q53" s="1571">
        <f t="shared" si="6"/>
        <v>0</v>
      </c>
      <c r="R53" s="1571">
        <f t="shared" si="6"/>
        <v>0</v>
      </c>
      <c r="S53" s="1571">
        <f t="shared" si="6"/>
        <v>0</v>
      </c>
      <c r="T53" s="1571">
        <f t="shared" si="6"/>
        <v>0</v>
      </c>
      <c r="U53" s="1571">
        <f t="shared" si="6"/>
        <v>0</v>
      </c>
      <c r="V53" s="1571">
        <f t="shared" si="6"/>
        <v>0</v>
      </c>
      <c r="W53" s="1572">
        <f t="shared" si="6"/>
        <v>0</v>
      </c>
      <c r="X53" s="1527"/>
      <c r="Y53" s="1109"/>
      <c r="AA53" s="1471"/>
    </row>
    <row r="54" spans="2:27" x14ac:dyDescent="0.25">
      <c r="B54" s="1798"/>
      <c r="C54" s="229"/>
      <c r="D54" s="248" t="s">
        <v>385</v>
      </c>
      <c r="E54" s="250"/>
      <c r="F54" s="685"/>
      <c r="G54" s="1472">
        <v>0.03</v>
      </c>
      <c r="H54" s="1569" t="str">
        <f>IFERROR(I54/'2A'!$P$39,"")</f>
        <v/>
      </c>
      <c r="I54" s="1573">
        <v>0</v>
      </c>
      <c r="J54" s="1571">
        <f t="shared" si="6"/>
        <v>0</v>
      </c>
      <c r="K54" s="1571">
        <f t="shared" si="6"/>
        <v>0</v>
      </c>
      <c r="L54" s="1571">
        <f t="shared" si="6"/>
        <v>0</v>
      </c>
      <c r="M54" s="1571">
        <f t="shared" si="6"/>
        <v>0</v>
      </c>
      <c r="N54" s="1571">
        <f t="shared" si="6"/>
        <v>0</v>
      </c>
      <c r="O54" s="1571">
        <f t="shared" si="6"/>
        <v>0</v>
      </c>
      <c r="P54" s="1571">
        <f t="shared" si="6"/>
        <v>0</v>
      </c>
      <c r="Q54" s="1571">
        <f t="shared" si="6"/>
        <v>0</v>
      </c>
      <c r="R54" s="1571">
        <f t="shared" si="6"/>
        <v>0</v>
      </c>
      <c r="S54" s="1571">
        <f t="shared" si="6"/>
        <v>0</v>
      </c>
      <c r="T54" s="1571">
        <f t="shared" si="6"/>
        <v>0</v>
      </c>
      <c r="U54" s="1571">
        <f t="shared" si="6"/>
        <v>0</v>
      </c>
      <c r="V54" s="1571">
        <f t="shared" si="6"/>
        <v>0</v>
      </c>
      <c r="W54" s="1572">
        <f t="shared" si="6"/>
        <v>0</v>
      </c>
      <c r="X54" s="1527"/>
      <c r="Y54" s="1109"/>
      <c r="AA54" s="1471"/>
    </row>
    <row r="55" spans="2:27" x14ac:dyDescent="0.25">
      <c r="B55" s="1798"/>
      <c r="C55" s="229"/>
      <c r="D55" s="248" t="s">
        <v>386</v>
      </c>
      <c r="E55" s="250"/>
      <c r="F55" s="685"/>
      <c r="G55" s="1472">
        <v>0.03</v>
      </c>
      <c r="H55" s="1569" t="str">
        <f>IFERROR(I55/'2A'!$P$39,"")</f>
        <v/>
      </c>
      <c r="I55" s="1573">
        <v>0</v>
      </c>
      <c r="J55" s="1571">
        <f t="shared" si="6"/>
        <v>0</v>
      </c>
      <c r="K55" s="1571">
        <f t="shared" si="6"/>
        <v>0</v>
      </c>
      <c r="L55" s="1571">
        <f t="shared" si="6"/>
        <v>0</v>
      </c>
      <c r="M55" s="1571">
        <f t="shared" si="6"/>
        <v>0</v>
      </c>
      <c r="N55" s="1571">
        <f t="shared" si="6"/>
        <v>0</v>
      </c>
      <c r="O55" s="1571">
        <f t="shared" si="6"/>
        <v>0</v>
      </c>
      <c r="P55" s="1571">
        <f t="shared" si="6"/>
        <v>0</v>
      </c>
      <c r="Q55" s="1571">
        <f t="shared" si="6"/>
        <v>0</v>
      </c>
      <c r="R55" s="1571">
        <f t="shared" si="6"/>
        <v>0</v>
      </c>
      <c r="S55" s="1571">
        <f t="shared" si="6"/>
        <v>0</v>
      </c>
      <c r="T55" s="1571">
        <f t="shared" si="6"/>
        <v>0</v>
      </c>
      <c r="U55" s="1571">
        <f t="shared" si="6"/>
        <v>0</v>
      </c>
      <c r="V55" s="1571">
        <f t="shared" si="6"/>
        <v>0</v>
      </c>
      <c r="W55" s="1572">
        <f t="shared" si="6"/>
        <v>0</v>
      </c>
      <c r="X55" s="1527"/>
      <c r="Y55" s="1109"/>
      <c r="AA55" s="1471"/>
    </row>
    <row r="56" spans="2:27" x14ac:dyDescent="0.25">
      <c r="B56" s="1798"/>
      <c r="C56" s="229"/>
      <c r="D56" s="248" t="s">
        <v>387</v>
      </c>
      <c r="E56" s="249"/>
      <c r="F56" s="685"/>
      <c r="G56" s="1472">
        <v>0.03</v>
      </c>
      <c r="H56" s="1569" t="str">
        <f>IFERROR(I56/'2A'!$P$39,"")</f>
        <v/>
      </c>
      <c r="I56" s="1573">
        <v>0</v>
      </c>
      <c r="J56" s="1571">
        <f t="shared" si="6"/>
        <v>0</v>
      </c>
      <c r="K56" s="1571">
        <f t="shared" si="6"/>
        <v>0</v>
      </c>
      <c r="L56" s="1571">
        <f t="shared" si="6"/>
        <v>0</v>
      </c>
      <c r="M56" s="1571">
        <f t="shared" si="6"/>
        <v>0</v>
      </c>
      <c r="N56" s="1571">
        <f t="shared" si="6"/>
        <v>0</v>
      </c>
      <c r="O56" s="1571">
        <f t="shared" si="6"/>
        <v>0</v>
      </c>
      <c r="P56" s="1571">
        <f t="shared" si="6"/>
        <v>0</v>
      </c>
      <c r="Q56" s="1571">
        <f t="shared" si="6"/>
        <v>0</v>
      </c>
      <c r="R56" s="1571">
        <f t="shared" si="6"/>
        <v>0</v>
      </c>
      <c r="S56" s="1571">
        <f t="shared" si="6"/>
        <v>0</v>
      </c>
      <c r="T56" s="1571">
        <f t="shared" si="6"/>
        <v>0</v>
      </c>
      <c r="U56" s="1571">
        <f t="shared" si="6"/>
        <v>0</v>
      </c>
      <c r="V56" s="1571">
        <f t="shared" si="6"/>
        <v>0</v>
      </c>
      <c r="W56" s="1572">
        <f t="shared" si="6"/>
        <v>0</v>
      </c>
      <c r="X56" s="1527"/>
      <c r="Y56" s="1109"/>
      <c r="AA56" s="1471"/>
    </row>
    <row r="57" spans="2:27" x14ac:dyDescent="0.25">
      <c r="B57" s="1798"/>
      <c r="C57" s="229"/>
      <c r="D57" s="248" t="s">
        <v>388</v>
      </c>
      <c r="E57" s="249"/>
      <c r="F57" s="685"/>
      <c r="G57" s="1472">
        <v>0.03</v>
      </c>
      <c r="H57" s="1569" t="str">
        <f>IFERROR(I57/'2A'!$P$39,"")</f>
        <v/>
      </c>
      <c r="I57" s="1573">
        <v>0</v>
      </c>
      <c r="J57" s="1571">
        <f t="shared" ref="J57:W61" si="7">I57+(I57*$G57)</f>
        <v>0</v>
      </c>
      <c r="K57" s="1571">
        <f t="shared" si="7"/>
        <v>0</v>
      </c>
      <c r="L57" s="1571">
        <f t="shared" si="7"/>
        <v>0</v>
      </c>
      <c r="M57" s="1571">
        <f t="shared" si="7"/>
        <v>0</v>
      </c>
      <c r="N57" s="1571">
        <f t="shared" si="7"/>
        <v>0</v>
      </c>
      <c r="O57" s="1571">
        <f t="shared" si="7"/>
        <v>0</v>
      </c>
      <c r="P57" s="1571">
        <f t="shared" si="7"/>
        <v>0</v>
      </c>
      <c r="Q57" s="1571">
        <f t="shared" si="7"/>
        <v>0</v>
      </c>
      <c r="R57" s="1571">
        <f t="shared" si="7"/>
        <v>0</v>
      </c>
      <c r="S57" s="1571">
        <f t="shared" si="7"/>
        <v>0</v>
      </c>
      <c r="T57" s="1571">
        <f t="shared" si="7"/>
        <v>0</v>
      </c>
      <c r="U57" s="1571">
        <f t="shared" si="7"/>
        <v>0</v>
      </c>
      <c r="V57" s="1571">
        <f t="shared" si="7"/>
        <v>0</v>
      </c>
      <c r="W57" s="1572">
        <f t="shared" si="7"/>
        <v>0</v>
      </c>
      <c r="X57" s="1527"/>
      <c r="Y57" s="1109"/>
      <c r="AA57" s="1471"/>
    </row>
    <row r="58" spans="2:27" x14ac:dyDescent="0.25">
      <c r="B58" s="1798"/>
      <c r="C58" s="1464"/>
      <c r="D58" s="248" t="s">
        <v>389</v>
      </c>
      <c r="E58" s="249"/>
      <c r="F58" s="685"/>
      <c r="G58" s="1472">
        <v>0.03</v>
      </c>
      <c r="H58" s="1569" t="str">
        <f>IFERROR(I58/'2A'!$P$39,"")</f>
        <v/>
      </c>
      <c r="I58" s="1573">
        <v>0</v>
      </c>
      <c r="J58" s="1571">
        <f t="shared" si="7"/>
        <v>0</v>
      </c>
      <c r="K58" s="1571">
        <f t="shared" si="7"/>
        <v>0</v>
      </c>
      <c r="L58" s="1571">
        <f t="shared" si="7"/>
        <v>0</v>
      </c>
      <c r="M58" s="1571">
        <f t="shared" si="7"/>
        <v>0</v>
      </c>
      <c r="N58" s="1571">
        <f t="shared" si="7"/>
        <v>0</v>
      </c>
      <c r="O58" s="1571">
        <f t="shared" si="7"/>
        <v>0</v>
      </c>
      <c r="P58" s="1571">
        <f t="shared" si="7"/>
        <v>0</v>
      </c>
      <c r="Q58" s="1571">
        <f t="shared" si="7"/>
        <v>0</v>
      </c>
      <c r="R58" s="1571">
        <f t="shared" si="7"/>
        <v>0</v>
      </c>
      <c r="S58" s="1571">
        <f t="shared" si="7"/>
        <v>0</v>
      </c>
      <c r="T58" s="1571">
        <f t="shared" si="7"/>
        <v>0</v>
      </c>
      <c r="U58" s="1571">
        <f t="shared" si="7"/>
        <v>0</v>
      </c>
      <c r="V58" s="1571">
        <f t="shared" si="7"/>
        <v>0</v>
      </c>
      <c r="W58" s="1572">
        <f t="shared" si="7"/>
        <v>0</v>
      </c>
      <c r="X58" s="1527"/>
      <c r="Y58" s="1109"/>
      <c r="AA58" s="1471"/>
    </row>
    <row r="59" spans="2:27" x14ac:dyDescent="0.25">
      <c r="B59" s="1798"/>
      <c r="C59" s="229"/>
      <c r="D59" s="248" t="s">
        <v>390</v>
      </c>
      <c r="E59" s="250"/>
      <c r="F59" s="685"/>
      <c r="G59" s="1472">
        <v>0.03</v>
      </c>
      <c r="H59" s="1569" t="str">
        <f>IFERROR(I59/'2A'!$P$39,"")</f>
        <v/>
      </c>
      <c r="I59" s="1573">
        <v>0</v>
      </c>
      <c r="J59" s="1571">
        <f t="shared" si="7"/>
        <v>0</v>
      </c>
      <c r="K59" s="1571">
        <f t="shared" si="7"/>
        <v>0</v>
      </c>
      <c r="L59" s="1571">
        <f t="shared" si="7"/>
        <v>0</v>
      </c>
      <c r="M59" s="1571">
        <f t="shared" si="7"/>
        <v>0</v>
      </c>
      <c r="N59" s="1571">
        <f t="shared" si="7"/>
        <v>0</v>
      </c>
      <c r="O59" s="1571">
        <f t="shared" si="7"/>
        <v>0</v>
      </c>
      <c r="P59" s="1571">
        <f t="shared" si="7"/>
        <v>0</v>
      </c>
      <c r="Q59" s="1571">
        <f t="shared" si="7"/>
        <v>0</v>
      </c>
      <c r="R59" s="1571">
        <f t="shared" si="7"/>
        <v>0</v>
      </c>
      <c r="S59" s="1571">
        <f t="shared" si="7"/>
        <v>0</v>
      </c>
      <c r="T59" s="1571">
        <f t="shared" si="7"/>
        <v>0</v>
      </c>
      <c r="U59" s="1571">
        <f t="shared" si="7"/>
        <v>0</v>
      </c>
      <c r="V59" s="1571">
        <f t="shared" si="7"/>
        <v>0</v>
      </c>
      <c r="W59" s="1572">
        <f t="shared" si="7"/>
        <v>0</v>
      </c>
      <c r="X59" s="1527"/>
      <c r="Y59" s="1109"/>
      <c r="AA59" s="1471"/>
    </row>
    <row r="60" spans="2:27" x14ac:dyDescent="0.25">
      <c r="B60" s="1798"/>
      <c r="C60" s="229"/>
      <c r="D60" s="248" t="s">
        <v>391</v>
      </c>
      <c r="E60" s="250"/>
      <c r="F60" s="685"/>
      <c r="G60" s="1472">
        <v>0.03</v>
      </c>
      <c r="H60" s="1569" t="str">
        <f>IFERROR(I60/'2A'!$P$39,"")</f>
        <v/>
      </c>
      <c r="I60" s="1573">
        <v>0</v>
      </c>
      <c r="J60" s="1571">
        <f t="shared" si="7"/>
        <v>0</v>
      </c>
      <c r="K60" s="1571">
        <f t="shared" si="7"/>
        <v>0</v>
      </c>
      <c r="L60" s="1571">
        <f t="shared" si="7"/>
        <v>0</v>
      </c>
      <c r="M60" s="1571">
        <f t="shared" si="7"/>
        <v>0</v>
      </c>
      <c r="N60" s="1571">
        <f t="shared" si="7"/>
        <v>0</v>
      </c>
      <c r="O60" s="1571">
        <f t="shared" si="7"/>
        <v>0</v>
      </c>
      <c r="P60" s="1571">
        <f t="shared" si="7"/>
        <v>0</v>
      </c>
      <c r="Q60" s="1571">
        <f t="shared" si="7"/>
        <v>0</v>
      </c>
      <c r="R60" s="1571">
        <f t="shared" si="7"/>
        <v>0</v>
      </c>
      <c r="S60" s="1571">
        <f t="shared" si="7"/>
        <v>0</v>
      </c>
      <c r="T60" s="1571">
        <f t="shared" si="7"/>
        <v>0</v>
      </c>
      <c r="U60" s="1571">
        <f t="shared" si="7"/>
        <v>0</v>
      </c>
      <c r="V60" s="1571">
        <f t="shared" si="7"/>
        <v>0</v>
      </c>
      <c r="W60" s="1572">
        <f t="shared" si="7"/>
        <v>0</v>
      </c>
      <c r="X60" s="1527"/>
      <c r="Y60" s="1109"/>
      <c r="AA60" s="1471"/>
    </row>
    <row r="61" spans="2:27" ht="15.75" thickBot="1" x14ac:dyDescent="0.3">
      <c r="B61" s="1798"/>
      <c r="C61" s="229"/>
      <c r="D61" s="251" t="s">
        <v>229</v>
      </c>
      <c r="E61" s="252"/>
      <c r="F61" s="685"/>
      <c r="G61" s="1473">
        <v>0.03</v>
      </c>
      <c r="H61" s="1574" t="str">
        <f>IFERROR(I61/'2A'!$P$39,"")</f>
        <v/>
      </c>
      <c r="I61" s="1575">
        <v>0</v>
      </c>
      <c r="J61" s="1576">
        <f t="shared" si="7"/>
        <v>0</v>
      </c>
      <c r="K61" s="1576">
        <f t="shared" si="7"/>
        <v>0</v>
      </c>
      <c r="L61" s="1576">
        <f t="shared" si="7"/>
        <v>0</v>
      </c>
      <c r="M61" s="1576">
        <f t="shared" si="7"/>
        <v>0</v>
      </c>
      <c r="N61" s="1576">
        <f t="shared" si="7"/>
        <v>0</v>
      </c>
      <c r="O61" s="1576">
        <f t="shared" si="7"/>
        <v>0</v>
      </c>
      <c r="P61" s="1576">
        <f t="shared" si="7"/>
        <v>0</v>
      </c>
      <c r="Q61" s="1576">
        <f t="shared" si="7"/>
        <v>0</v>
      </c>
      <c r="R61" s="1576">
        <f t="shared" si="7"/>
        <v>0</v>
      </c>
      <c r="S61" s="1576">
        <f t="shared" si="7"/>
        <v>0</v>
      </c>
      <c r="T61" s="1576">
        <f t="shared" si="7"/>
        <v>0</v>
      </c>
      <c r="U61" s="1576">
        <f t="shared" si="7"/>
        <v>0</v>
      </c>
      <c r="V61" s="1576">
        <f t="shared" si="7"/>
        <v>0</v>
      </c>
      <c r="W61" s="1577">
        <f t="shared" si="7"/>
        <v>0</v>
      </c>
      <c r="X61" s="1527"/>
      <c r="Y61" s="1109"/>
      <c r="AA61" s="1471"/>
    </row>
    <row r="62" spans="2:27" ht="15.75" thickBot="1" x14ac:dyDescent="0.3">
      <c r="B62" s="1798"/>
      <c r="C62" s="229"/>
      <c r="D62" s="225" t="s">
        <v>392</v>
      </c>
      <c r="E62" s="236"/>
      <c r="F62" s="237"/>
      <c r="G62" s="237"/>
      <c r="H62" s="1578" t="str">
        <f>IFERROR(I62/'2A'!$P$39,"")</f>
        <v/>
      </c>
      <c r="I62" s="1579">
        <f>SUM(I41:I61)</f>
        <v>0</v>
      </c>
      <c r="J62" s="1580">
        <f t="shared" ref="J62:W62" si="8">SUM(J41:J61)</f>
        <v>0</v>
      </c>
      <c r="K62" s="1580">
        <f t="shared" si="8"/>
        <v>0</v>
      </c>
      <c r="L62" s="1580">
        <f t="shared" si="8"/>
        <v>0</v>
      </c>
      <c r="M62" s="1580">
        <f t="shared" si="8"/>
        <v>0</v>
      </c>
      <c r="N62" s="1580">
        <f t="shared" si="8"/>
        <v>0</v>
      </c>
      <c r="O62" s="1580">
        <f t="shared" si="8"/>
        <v>0</v>
      </c>
      <c r="P62" s="1580">
        <f t="shared" si="8"/>
        <v>0</v>
      </c>
      <c r="Q62" s="1580">
        <f t="shared" si="8"/>
        <v>0</v>
      </c>
      <c r="R62" s="1580">
        <f t="shared" si="8"/>
        <v>0</v>
      </c>
      <c r="S62" s="1580">
        <f t="shared" si="8"/>
        <v>0</v>
      </c>
      <c r="T62" s="1580">
        <f t="shared" si="8"/>
        <v>0</v>
      </c>
      <c r="U62" s="1580">
        <f t="shared" si="8"/>
        <v>0</v>
      </c>
      <c r="V62" s="1580">
        <f t="shared" si="8"/>
        <v>0</v>
      </c>
      <c r="W62" s="1581">
        <f t="shared" si="8"/>
        <v>0</v>
      </c>
      <c r="X62" s="1527"/>
      <c r="Y62" s="1109"/>
    </row>
    <row r="63" spans="2:27" ht="15.75" thickBot="1" x14ac:dyDescent="0.3">
      <c r="B63" s="1798"/>
      <c r="C63" s="229"/>
      <c r="D63" s="225"/>
      <c r="E63" s="236"/>
      <c r="F63" s="245"/>
      <c r="G63" s="341"/>
      <c r="H63" s="229"/>
      <c r="I63" s="1474"/>
      <c r="J63" s="1475"/>
      <c r="K63" s="1475"/>
      <c r="L63" s="1475"/>
      <c r="M63" s="1475"/>
      <c r="N63" s="1475"/>
      <c r="O63" s="1475"/>
      <c r="P63" s="1475"/>
      <c r="Q63" s="1475"/>
      <c r="R63" s="1475"/>
      <c r="S63" s="1475"/>
      <c r="T63" s="1475"/>
      <c r="U63" s="1475"/>
      <c r="V63" s="1475"/>
      <c r="W63" s="1476"/>
      <c r="X63" s="1527"/>
      <c r="Y63" s="1109"/>
    </row>
    <row r="64" spans="2:27" ht="7.5" customHeight="1" thickBot="1" x14ac:dyDescent="0.3">
      <c r="B64" s="1798"/>
      <c r="C64" s="229"/>
      <c r="D64" s="225"/>
      <c r="E64" s="236"/>
      <c r="F64" s="245"/>
      <c r="G64" s="341"/>
      <c r="H64" s="229"/>
      <c r="I64" s="547"/>
      <c r="J64" s="547"/>
      <c r="K64" s="547"/>
      <c r="L64" s="547"/>
      <c r="M64" s="547"/>
      <c r="N64" s="547"/>
      <c r="O64" s="547"/>
      <c r="P64" s="547"/>
      <c r="Q64" s="547"/>
      <c r="R64" s="547"/>
      <c r="S64" s="547"/>
      <c r="T64" s="547"/>
      <c r="U64" s="547"/>
      <c r="V64" s="547"/>
      <c r="W64" s="547"/>
      <c r="X64" s="1527"/>
      <c r="Y64" s="1109"/>
    </row>
    <row r="65" spans="2:25" ht="9" customHeight="1" x14ac:dyDescent="0.25">
      <c r="B65" s="1797"/>
      <c r="C65" s="1462"/>
      <c r="D65" s="639"/>
      <c r="E65" s="639"/>
      <c r="F65" s="639"/>
      <c r="G65" s="639"/>
      <c r="H65" s="639"/>
      <c r="I65" s="639"/>
      <c r="J65" s="639"/>
      <c r="K65" s="639"/>
      <c r="L65" s="639"/>
      <c r="M65" s="639"/>
      <c r="N65" s="639"/>
      <c r="O65" s="639"/>
      <c r="P65" s="639"/>
      <c r="Q65" s="639"/>
      <c r="R65" s="639"/>
      <c r="S65" s="639"/>
      <c r="T65" s="639"/>
      <c r="U65" s="639"/>
      <c r="V65" s="639"/>
      <c r="W65" s="639"/>
      <c r="X65" s="1460"/>
      <c r="Y65" s="1465"/>
    </row>
    <row r="66" spans="2:25" ht="18.75" x14ac:dyDescent="0.3">
      <c r="B66" s="1798"/>
      <c r="C66" s="259"/>
      <c r="D66" s="1938" t="s">
        <v>1032</v>
      </c>
      <c r="E66" s="1938"/>
      <c r="F66" s="1938"/>
      <c r="G66" s="1938"/>
      <c r="H66" s="1938"/>
      <c r="I66" s="1938"/>
      <c r="J66" s="1938"/>
      <c r="K66" s="1938"/>
      <c r="L66" s="1938"/>
      <c r="M66" s="1938"/>
      <c r="N66" s="1938"/>
      <c r="O66" s="1938"/>
      <c r="P66" s="1938"/>
      <c r="Q66" s="1938"/>
      <c r="R66" s="1938"/>
      <c r="S66" s="1938"/>
      <c r="T66" s="1938"/>
      <c r="U66" s="1938"/>
      <c r="V66" s="1938"/>
      <c r="W66" s="1938"/>
      <c r="X66" s="229"/>
      <c r="Y66" s="230"/>
    </row>
    <row r="67" spans="2:25" x14ac:dyDescent="0.25">
      <c r="B67" s="1798"/>
      <c r="C67" s="1463"/>
      <c r="D67" s="683" t="s">
        <v>1008</v>
      </c>
      <c r="E67" s="222"/>
      <c r="F67" s="222"/>
      <c r="G67" s="222"/>
      <c r="H67" s="222"/>
      <c r="I67" s="222"/>
      <c r="J67" s="222"/>
      <c r="K67" s="222"/>
      <c r="L67" s="223"/>
      <c r="M67" s="222"/>
      <c r="N67" s="222"/>
      <c r="O67" s="222"/>
      <c r="P67" s="222"/>
      <c r="Q67" s="222"/>
      <c r="R67" s="222"/>
      <c r="S67" s="222"/>
      <c r="T67" s="222"/>
      <c r="U67" s="222"/>
      <c r="V67" s="222"/>
      <c r="W67" s="222"/>
      <c r="X67" s="1527"/>
      <c r="Y67" s="1109"/>
    </row>
    <row r="68" spans="2:25" ht="7.5" customHeight="1" thickBot="1" x14ac:dyDescent="0.3">
      <c r="B68" s="1798"/>
      <c r="C68" s="378"/>
      <c r="D68" s="378"/>
      <c r="E68" s="378"/>
      <c r="F68" s="378"/>
      <c r="G68" s="378"/>
      <c r="H68" s="378"/>
      <c r="I68" s="378"/>
      <c r="J68" s="378"/>
      <c r="K68" s="378"/>
      <c r="L68" s="378"/>
      <c r="M68" s="378"/>
      <c r="N68" s="378"/>
      <c r="O68" s="378"/>
      <c r="P68" s="378"/>
      <c r="Q68" s="378"/>
      <c r="R68" s="378"/>
      <c r="S68" s="378"/>
      <c r="T68" s="378"/>
      <c r="U68" s="378"/>
      <c r="V68" s="378"/>
      <c r="W68" s="378"/>
      <c r="X68" s="378"/>
      <c r="Y68" s="647"/>
    </row>
    <row r="69" spans="2:25" ht="36.75" thickBot="1" x14ac:dyDescent="0.3">
      <c r="B69" s="1798"/>
      <c r="C69" s="1463"/>
      <c r="D69" s="2155" t="s">
        <v>736</v>
      </c>
      <c r="E69" s="2155"/>
      <c r="F69" s="236"/>
      <c r="G69" s="648" t="s">
        <v>361</v>
      </c>
      <c r="H69" s="224" t="s">
        <v>371</v>
      </c>
      <c r="I69" s="218" t="s">
        <v>353</v>
      </c>
      <c r="J69" s="641" t="s">
        <v>354</v>
      </c>
      <c r="K69" s="641" t="s">
        <v>355</v>
      </c>
      <c r="L69" s="641" t="s">
        <v>356</v>
      </c>
      <c r="M69" s="641" t="s">
        <v>357</v>
      </c>
      <c r="N69" s="641" t="s">
        <v>358</v>
      </c>
      <c r="O69" s="641" t="s">
        <v>359</v>
      </c>
      <c r="P69" s="641" t="s">
        <v>408</v>
      </c>
      <c r="Q69" s="641" t="s">
        <v>409</v>
      </c>
      <c r="R69" s="641" t="s">
        <v>410</v>
      </c>
      <c r="S69" s="641" t="s">
        <v>411</v>
      </c>
      <c r="T69" s="641" t="s">
        <v>412</v>
      </c>
      <c r="U69" s="641" t="s">
        <v>413</v>
      </c>
      <c r="V69" s="641" t="s">
        <v>414</v>
      </c>
      <c r="W69" s="227" t="s">
        <v>415</v>
      </c>
      <c r="X69" s="1527"/>
      <c r="Y69" s="1109"/>
    </row>
    <row r="70" spans="2:25" x14ac:dyDescent="0.25">
      <c r="B70" s="1798"/>
      <c r="C70" s="1463"/>
      <c r="D70" s="2156"/>
      <c r="E70" s="2156"/>
      <c r="F70" s="686"/>
      <c r="G70" s="688">
        <v>0.03</v>
      </c>
      <c r="H70" s="1567" t="str">
        <f>IFERROR(I70/'2A'!$P$39,"")</f>
        <v/>
      </c>
      <c r="I70" s="1811">
        <v>0</v>
      </c>
      <c r="J70" s="1558">
        <f t="shared" ref="J70:W71" si="9">I70+(I70*$G70)</f>
        <v>0</v>
      </c>
      <c r="K70" s="1558">
        <f t="shared" si="9"/>
        <v>0</v>
      </c>
      <c r="L70" s="1558">
        <f t="shared" si="9"/>
        <v>0</v>
      </c>
      <c r="M70" s="1558">
        <f t="shared" si="9"/>
        <v>0</v>
      </c>
      <c r="N70" s="1558">
        <f t="shared" si="9"/>
        <v>0</v>
      </c>
      <c r="O70" s="1558">
        <f t="shared" si="9"/>
        <v>0</v>
      </c>
      <c r="P70" s="1558">
        <f t="shared" si="9"/>
        <v>0</v>
      </c>
      <c r="Q70" s="1558">
        <f t="shared" si="9"/>
        <v>0</v>
      </c>
      <c r="R70" s="1558">
        <f t="shared" si="9"/>
        <v>0</v>
      </c>
      <c r="S70" s="1558">
        <f t="shared" si="9"/>
        <v>0</v>
      </c>
      <c r="T70" s="1558">
        <f t="shared" si="9"/>
        <v>0</v>
      </c>
      <c r="U70" s="1558">
        <f t="shared" si="9"/>
        <v>0</v>
      </c>
      <c r="V70" s="1558">
        <f t="shared" si="9"/>
        <v>0</v>
      </c>
      <c r="W70" s="1559">
        <f t="shared" si="9"/>
        <v>0</v>
      </c>
      <c r="X70" s="1527"/>
      <c r="Y70" s="1109"/>
    </row>
    <row r="71" spans="2:25" ht="15.75" thickBot="1" x14ac:dyDescent="0.3">
      <c r="B71" s="1798"/>
      <c r="C71" s="1463"/>
      <c r="D71" s="2157"/>
      <c r="E71" s="2157"/>
      <c r="F71" s="685"/>
      <c r="G71" s="1473">
        <v>0.03</v>
      </c>
      <c r="H71" s="1574" t="str">
        <f>IFERROR(I71/'2A'!$P$39,"")</f>
        <v/>
      </c>
      <c r="I71" s="1812">
        <v>0</v>
      </c>
      <c r="J71" s="1561">
        <f t="shared" si="9"/>
        <v>0</v>
      </c>
      <c r="K71" s="1561">
        <f t="shared" si="9"/>
        <v>0</v>
      </c>
      <c r="L71" s="1561">
        <f t="shared" si="9"/>
        <v>0</v>
      </c>
      <c r="M71" s="1561">
        <f t="shared" si="9"/>
        <v>0</v>
      </c>
      <c r="N71" s="1561">
        <f t="shared" si="9"/>
        <v>0</v>
      </c>
      <c r="O71" s="1561">
        <f t="shared" si="9"/>
        <v>0</v>
      </c>
      <c r="P71" s="1561">
        <f t="shared" si="9"/>
        <v>0</v>
      </c>
      <c r="Q71" s="1561">
        <f t="shared" si="9"/>
        <v>0</v>
      </c>
      <c r="R71" s="1561">
        <f t="shared" si="9"/>
        <v>0</v>
      </c>
      <c r="S71" s="1561">
        <f t="shared" si="9"/>
        <v>0</v>
      </c>
      <c r="T71" s="1561">
        <f t="shared" si="9"/>
        <v>0</v>
      </c>
      <c r="U71" s="1561">
        <f t="shared" si="9"/>
        <v>0</v>
      </c>
      <c r="V71" s="1561">
        <f t="shared" si="9"/>
        <v>0</v>
      </c>
      <c r="W71" s="1562">
        <f t="shared" si="9"/>
        <v>0</v>
      </c>
      <c r="X71" s="1527"/>
      <c r="Y71" s="1109"/>
    </row>
    <row r="72" spans="2:25" ht="15.75" thickBot="1" x14ac:dyDescent="0.3">
      <c r="B72" s="1798"/>
      <c r="C72" s="1463"/>
      <c r="D72" s="225" t="s">
        <v>735</v>
      </c>
      <c r="E72" s="236"/>
      <c r="F72" s="236"/>
      <c r="G72" s="236"/>
      <c r="H72" s="1578" t="str">
        <f>IFERROR(I72/#REF!,"")</f>
        <v/>
      </c>
      <c r="I72" s="1582">
        <f>SUM(I70:I71)</f>
        <v>0</v>
      </c>
      <c r="J72" s="1583">
        <f t="shared" ref="J72:W72" si="10">SUM(J70:J71)</f>
        <v>0</v>
      </c>
      <c r="K72" s="1583">
        <f t="shared" si="10"/>
        <v>0</v>
      </c>
      <c r="L72" s="1583">
        <f t="shared" si="10"/>
        <v>0</v>
      </c>
      <c r="M72" s="1583">
        <f t="shared" si="10"/>
        <v>0</v>
      </c>
      <c r="N72" s="1583">
        <f t="shared" si="10"/>
        <v>0</v>
      </c>
      <c r="O72" s="1583">
        <f t="shared" si="10"/>
        <v>0</v>
      </c>
      <c r="P72" s="1583">
        <f t="shared" si="10"/>
        <v>0</v>
      </c>
      <c r="Q72" s="1583">
        <f t="shared" si="10"/>
        <v>0</v>
      </c>
      <c r="R72" s="1583">
        <f t="shared" si="10"/>
        <v>0</v>
      </c>
      <c r="S72" s="1583">
        <f t="shared" si="10"/>
        <v>0</v>
      </c>
      <c r="T72" s="1583">
        <f t="shared" si="10"/>
        <v>0</v>
      </c>
      <c r="U72" s="1583">
        <f t="shared" si="10"/>
        <v>0</v>
      </c>
      <c r="V72" s="1583">
        <f t="shared" si="10"/>
        <v>0</v>
      </c>
      <c r="W72" s="1584">
        <f t="shared" si="10"/>
        <v>0</v>
      </c>
      <c r="X72" s="1527"/>
      <c r="Y72" s="1109"/>
    </row>
    <row r="73" spans="2:25" ht="15.75" thickBot="1" x14ac:dyDescent="0.3">
      <c r="B73" s="1798"/>
      <c r="C73" s="1463"/>
      <c r="D73" s="225"/>
      <c r="E73" s="236"/>
      <c r="F73" s="236"/>
      <c r="G73" s="236"/>
      <c r="H73" s="256"/>
      <c r="I73" s="547"/>
      <c r="J73" s="547"/>
      <c r="K73" s="547"/>
      <c r="L73" s="547"/>
      <c r="M73" s="547"/>
      <c r="N73" s="547"/>
      <c r="O73" s="547"/>
      <c r="P73" s="547"/>
      <c r="Q73" s="547"/>
      <c r="R73" s="547"/>
      <c r="S73" s="547"/>
      <c r="T73" s="547"/>
      <c r="U73" s="547"/>
      <c r="V73" s="547"/>
      <c r="W73" s="547"/>
      <c r="X73" s="1527"/>
      <c r="Y73" s="1109"/>
    </row>
    <row r="74" spans="2:25" x14ac:dyDescent="0.25">
      <c r="B74" s="1798"/>
      <c r="C74" s="1463"/>
      <c r="D74" s="253" t="s">
        <v>393</v>
      </c>
      <c r="E74" s="254"/>
      <c r="F74" s="686"/>
      <c r="G74" s="688">
        <v>0.03</v>
      </c>
      <c r="H74" s="1567" t="str">
        <f>IFERROR(I74/'2A'!$P$39,"")</f>
        <v/>
      </c>
      <c r="I74" s="1811">
        <v>0</v>
      </c>
      <c r="J74" s="1558">
        <f t="shared" ref="J74:W75" si="11">I74+(I74*$G74)</f>
        <v>0</v>
      </c>
      <c r="K74" s="1558">
        <f t="shared" si="11"/>
        <v>0</v>
      </c>
      <c r="L74" s="1558">
        <f t="shared" si="11"/>
        <v>0</v>
      </c>
      <c r="M74" s="1558">
        <f t="shared" si="11"/>
        <v>0</v>
      </c>
      <c r="N74" s="1558">
        <f t="shared" si="11"/>
        <v>0</v>
      </c>
      <c r="O74" s="1558">
        <f t="shared" si="11"/>
        <v>0</v>
      </c>
      <c r="P74" s="1558">
        <f t="shared" si="11"/>
        <v>0</v>
      </c>
      <c r="Q74" s="1558">
        <f t="shared" si="11"/>
        <v>0</v>
      </c>
      <c r="R74" s="1558">
        <f t="shared" si="11"/>
        <v>0</v>
      </c>
      <c r="S74" s="1558">
        <f t="shared" si="11"/>
        <v>0</v>
      </c>
      <c r="T74" s="1558">
        <f t="shared" si="11"/>
        <v>0</v>
      </c>
      <c r="U74" s="1558">
        <f t="shared" si="11"/>
        <v>0</v>
      </c>
      <c r="V74" s="1558">
        <f t="shared" si="11"/>
        <v>0</v>
      </c>
      <c r="W74" s="1559">
        <f t="shared" si="11"/>
        <v>0</v>
      </c>
      <c r="X74" s="1527"/>
      <c r="Y74" s="1109"/>
    </row>
    <row r="75" spans="2:25" ht="15.75" thickBot="1" x14ac:dyDescent="0.3">
      <c r="B75" s="1798"/>
      <c r="C75" s="1463"/>
      <c r="D75" s="255" t="s">
        <v>394</v>
      </c>
      <c r="E75" s="252"/>
      <c r="F75" s="685"/>
      <c r="G75" s="689">
        <v>0.03</v>
      </c>
      <c r="H75" s="1574" t="str">
        <f>IFERROR(I75/'2A'!$P$39,"")</f>
        <v/>
      </c>
      <c r="I75" s="1585">
        <v>0</v>
      </c>
      <c r="J75" s="1576">
        <f t="shared" si="11"/>
        <v>0</v>
      </c>
      <c r="K75" s="1576">
        <f t="shared" si="11"/>
        <v>0</v>
      </c>
      <c r="L75" s="1576">
        <f t="shared" si="11"/>
        <v>0</v>
      </c>
      <c r="M75" s="1576">
        <f t="shared" si="11"/>
        <v>0</v>
      </c>
      <c r="N75" s="1576">
        <f t="shared" si="11"/>
        <v>0</v>
      </c>
      <c r="O75" s="1576">
        <f t="shared" si="11"/>
        <v>0</v>
      </c>
      <c r="P75" s="1576">
        <f t="shared" si="11"/>
        <v>0</v>
      </c>
      <c r="Q75" s="1576">
        <f t="shared" si="11"/>
        <v>0</v>
      </c>
      <c r="R75" s="1576">
        <f t="shared" si="11"/>
        <v>0</v>
      </c>
      <c r="S75" s="1576">
        <f t="shared" si="11"/>
        <v>0</v>
      </c>
      <c r="T75" s="1576">
        <f t="shared" si="11"/>
        <v>0</v>
      </c>
      <c r="U75" s="1576">
        <f t="shared" si="11"/>
        <v>0</v>
      </c>
      <c r="V75" s="1576">
        <f t="shared" si="11"/>
        <v>0</v>
      </c>
      <c r="W75" s="1577">
        <f t="shared" si="11"/>
        <v>0</v>
      </c>
      <c r="X75" s="1527"/>
      <c r="Y75" s="1109"/>
    </row>
    <row r="76" spans="2:25" ht="15.75" thickBot="1" x14ac:dyDescent="0.3">
      <c r="B76" s="1798"/>
      <c r="C76" s="1463"/>
      <c r="D76" s="225" t="s">
        <v>395</v>
      </c>
      <c r="E76" s="236"/>
      <c r="F76" s="236"/>
      <c r="G76" s="236"/>
      <c r="H76" s="1586" t="str">
        <f>IFERROR(I76/#REF!,"")</f>
        <v/>
      </c>
      <c r="I76" s="1587">
        <f>SUM(I74:I75)</f>
        <v>0</v>
      </c>
      <c r="J76" s="1588">
        <f t="shared" ref="J76:W76" si="12">SUM(J74:J75)</f>
        <v>0</v>
      </c>
      <c r="K76" s="1588">
        <f t="shared" si="12"/>
        <v>0</v>
      </c>
      <c r="L76" s="1588">
        <f t="shared" si="12"/>
        <v>0</v>
      </c>
      <c r="M76" s="1588">
        <f t="shared" si="12"/>
        <v>0</v>
      </c>
      <c r="N76" s="1588">
        <f t="shared" si="12"/>
        <v>0</v>
      </c>
      <c r="O76" s="1588">
        <f t="shared" si="12"/>
        <v>0</v>
      </c>
      <c r="P76" s="1588">
        <f t="shared" si="12"/>
        <v>0</v>
      </c>
      <c r="Q76" s="1588">
        <f t="shared" si="12"/>
        <v>0</v>
      </c>
      <c r="R76" s="1588">
        <f t="shared" si="12"/>
        <v>0</v>
      </c>
      <c r="S76" s="1588">
        <f t="shared" si="12"/>
        <v>0</v>
      </c>
      <c r="T76" s="1588">
        <f t="shared" si="12"/>
        <v>0</v>
      </c>
      <c r="U76" s="1588">
        <f t="shared" si="12"/>
        <v>0</v>
      </c>
      <c r="V76" s="1588">
        <f t="shared" si="12"/>
        <v>0</v>
      </c>
      <c r="W76" s="1589">
        <f t="shared" si="12"/>
        <v>0</v>
      </c>
      <c r="X76" s="1527"/>
      <c r="Y76" s="1109"/>
    </row>
    <row r="77" spans="2:25" ht="15.75" thickBot="1" x14ac:dyDescent="0.3">
      <c r="B77" s="1798"/>
      <c r="C77" s="1463"/>
      <c r="D77" s="225"/>
      <c r="E77" s="236"/>
      <c r="F77" s="236"/>
      <c r="G77" s="236"/>
      <c r="H77" s="256"/>
      <c r="I77" s="547"/>
      <c r="J77" s="547"/>
      <c r="K77" s="547"/>
      <c r="L77" s="547"/>
      <c r="M77" s="547"/>
      <c r="N77" s="547"/>
      <c r="O77" s="547"/>
      <c r="P77" s="547"/>
      <c r="Q77" s="547"/>
      <c r="R77" s="547"/>
      <c r="S77" s="547"/>
      <c r="T77" s="547"/>
      <c r="U77" s="547"/>
      <c r="V77" s="547"/>
      <c r="W77" s="547"/>
      <c r="X77" s="1527"/>
      <c r="Y77" s="1109"/>
    </row>
    <row r="78" spans="2:25" ht="15.75" thickBot="1" x14ac:dyDescent="0.3">
      <c r="B78" s="1798"/>
      <c r="C78" s="229"/>
      <c r="D78" s="257" t="s">
        <v>396</v>
      </c>
      <c r="E78" s="239"/>
      <c r="F78" s="543"/>
      <c r="G78" s="616">
        <v>0</v>
      </c>
      <c r="H78" s="239"/>
      <c r="I78" s="1590">
        <v>0</v>
      </c>
      <c r="J78" s="1591">
        <f t="shared" ref="J78:W78" si="13">I78+(I78*$G78)</f>
        <v>0</v>
      </c>
      <c r="K78" s="1591">
        <f t="shared" si="13"/>
        <v>0</v>
      </c>
      <c r="L78" s="1591">
        <f t="shared" si="13"/>
        <v>0</v>
      </c>
      <c r="M78" s="1591">
        <f t="shared" si="13"/>
        <v>0</v>
      </c>
      <c r="N78" s="1591">
        <f t="shared" si="13"/>
        <v>0</v>
      </c>
      <c r="O78" s="1591">
        <f t="shared" si="13"/>
        <v>0</v>
      </c>
      <c r="P78" s="1591">
        <f t="shared" si="13"/>
        <v>0</v>
      </c>
      <c r="Q78" s="1591">
        <f t="shared" si="13"/>
        <v>0</v>
      </c>
      <c r="R78" s="1591">
        <f t="shared" si="13"/>
        <v>0</v>
      </c>
      <c r="S78" s="1591">
        <f t="shared" si="13"/>
        <v>0</v>
      </c>
      <c r="T78" s="1591">
        <f t="shared" si="13"/>
        <v>0</v>
      </c>
      <c r="U78" s="1591">
        <f t="shared" si="13"/>
        <v>0</v>
      </c>
      <c r="V78" s="1591">
        <f t="shared" si="13"/>
        <v>0</v>
      </c>
      <c r="W78" s="1592">
        <f t="shared" si="13"/>
        <v>0</v>
      </c>
      <c r="X78" s="1527"/>
      <c r="Y78" s="1109"/>
    </row>
    <row r="79" spans="2:25" ht="16.5" thickTop="1" thickBot="1" x14ac:dyDescent="0.3">
      <c r="B79" s="1798"/>
      <c r="C79" s="229"/>
      <c r="D79" s="244" t="s">
        <v>397</v>
      </c>
      <c r="E79" s="236"/>
      <c r="F79" s="236"/>
      <c r="G79" s="236"/>
      <c r="H79" s="237" t="s">
        <v>363</v>
      </c>
      <c r="I79" s="1593">
        <f>I62+I72+I76+I78</f>
        <v>0</v>
      </c>
      <c r="J79" s="1594">
        <f t="shared" ref="J79:W79" si="14">J62+J72+J76+J78</f>
        <v>0</v>
      </c>
      <c r="K79" s="1594">
        <f t="shared" si="14"/>
        <v>0</v>
      </c>
      <c r="L79" s="1594">
        <f t="shared" si="14"/>
        <v>0</v>
      </c>
      <c r="M79" s="1594">
        <f t="shared" si="14"/>
        <v>0</v>
      </c>
      <c r="N79" s="1594">
        <f t="shared" si="14"/>
        <v>0</v>
      </c>
      <c r="O79" s="1594">
        <f t="shared" si="14"/>
        <v>0</v>
      </c>
      <c r="P79" s="1594">
        <f t="shared" si="14"/>
        <v>0</v>
      </c>
      <c r="Q79" s="1594">
        <f t="shared" si="14"/>
        <v>0</v>
      </c>
      <c r="R79" s="1594">
        <f t="shared" si="14"/>
        <v>0</v>
      </c>
      <c r="S79" s="1594">
        <f t="shared" si="14"/>
        <v>0</v>
      </c>
      <c r="T79" s="1594">
        <f t="shared" si="14"/>
        <v>0</v>
      </c>
      <c r="U79" s="1594">
        <f t="shared" si="14"/>
        <v>0</v>
      </c>
      <c r="V79" s="1594">
        <f t="shared" si="14"/>
        <v>0</v>
      </c>
      <c r="W79" s="1595">
        <f t="shared" si="14"/>
        <v>0</v>
      </c>
      <c r="X79" s="1527"/>
      <c r="Y79" s="1109"/>
    </row>
    <row r="80" spans="2:25" ht="7.5" customHeight="1" thickBot="1" x14ac:dyDescent="0.3">
      <c r="B80" s="1798"/>
      <c r="C80" s="229"/>
      <c r="D80" s="236"/>
      <c r="E80" s="236"/>
      <c r="F80" s="236"/>
      <c r="G80" s="236"/>
      <c r="H80" s="236"/>
      <c r="I80" s="649"/>
      <c r="J80" s="649"/>
      <c r="K80" s="649"/>
      <c r="L80" s="649"/>
      <c r="M80" s="649"/>
      <c r="N80" s="649"/>
      <c r="O80" s="649"/>
      <c r="P80" s="649"/>
      <c r="Q80" s="649"/>
      <c r="R80" s="649"/>
      <c r="S80" s="649"/>
      <c r="T80" s="649"/>
      <c r="U80" s="649"/>
      <c r="V80" s="649"/>
      <c r="W80" s="649"/>
      <c r="X80" s="1527"/>
      <c r="Y80" s="1109"/>
    </row>
    <row r="81" spans="2:25" ht="15.75" thickBot="1" x14ac:dyDescent="0.3">
      <c r="B81" s="1798"/>
      <c r="C81" s="229"/>
      <c r="D81" s="1467" t="s">
        <v>707</v>
      </c>
      <c r="E81" s="236"/>
      <c r="F81" s="236"/>
      <c r="G81" s="341"/>
      <c r="H81" s="237" t="s">
        <v>363</v>
      </c>
      <c r="I81" s="1542">
        <f>I36-I79</f>
        <v>0</v>
      </c>
      <c r="J81" s="1543">
        <f t="shared" ref="J81:W81" si="15">J36-J79</f>
        <v>0</v>
      </c>
      <c r="K81" s="1543">
        <f t="shared" si="15"/>
        <v>0</v>
      </c>
      <c r="L81" s="1543">
        <f t="shared" si="15"/>
        <v>0</v>
      </c>
      <c r="M81" s="1543">
        <f t="shared" si="15"/>
        <v>0</v>
      </c>
      <c r="N81" s="1543">
        <f t="shared" si="15"/>
        <v>0</v>
      </c>
      <c r="O81" s="1543">
        <f t="shared" si="15"/>
        <v>0</v>
      </c>
      <c r="P81" s="1543">
        <f t="shared" si="15"/>
        <v>0</v>
      </c>
      <c r="Q81" s="1543">
        <f t="shared" si="15"/>
        <v>0</v>
      </c>
      <c r="R81" s="1543">
        <f t="shared" si="15"/>
        <v>0</v>
      </c>
      <c r="S81" s="1543">
        <f t="shared" si="15"/>
        <v>0</v>
      </c>
      <c r="T81" s="1543">
        <f t="shared" si="15"/>
        <v>0</v>
      </c>
      <c r="U81" s="1543">
        <f t="shared" si="15"/>
        <v>0</v>
      </c>
      <c r="V81" s="1543">
        <f t="shared" si="15"/>
        <v>0</v>
      </c>
      <c r="W81" s="1544">
        <f t="shared" si="15"/>
        <v>0</v>
      </c>
      <c r="X81" s="1527"/>
      <c r="Y81" s="1109"/>
    </row>
    <row r="82" spans="2:25" s="1470" customFormat="1" ht="12" x14ac:dyDescent="0.2">
      <c r="B82" s="1799"/>
      <c r="C82" s="1468"/>
      <c r="D82" s="225" t="s">
        <v>1006</v>
      </c>
      <c r="E82" s="1468"/>
      <c r="F82" s="1468"/>
      <c r="G82" s="1468"/>
      <c r="H82" s="1468"/>
      <c r="I82" s="1468"/>
      <c r="J82" s="1468"/>
      <c r="K82" s="1468"/>
      <c r="L82" s="1468"/>
      <c r="M82" s="1468"/>
      <c r="N82" s="1468"/>
      <c r="O82" s="1468"/>
      <c r="P82" s="1468"/>
      <c r="Q82" s="1468"/>
      <c r="R82" s="1468"/>
      <c r="S82" s="1468"/>
      <c r="T82" s="1468"/>
      <c r="U82" s="1468"/>
      <c r="V82" s="1468"/>
      <c r="W82" s="1468"/>
      <c r="X82" s="1468"/>
      <c r="Y82" s="1469"/>
    </row>
    <row r="83" spans="2:25" s="1470" customFormat="1" ht="6.75" customHeight="1" x14ac:dyDescent="0.2">
      <c r="B83" s="1799"/>
      <c r="C83" s="1468"/>
      <c r="D83" s="225"/>
      <c r="E83" s="1468"/>
      <c r="F83" s="1468"/>
      <c r="G83" s="1468"/>
      <c r="H83" s="1468"/>
      <c r="I83" s="1468"/>
      <c r="J83" s="1468"/>
      <c r="K83" s="1468"/>
      <c r="L83" s="1468"/>
      <c r="M83" s="1468"/>
      <c r="N83" s="1468"/>
      <c r="O83" s="1468"/>
      <c r="P83" s="1468"/>
      <c r="Q83" s="1468"/>
      <c r="R83" s="1468"/>
      <c r="S83" s="1468"/>
      <c r="T83" s="1468"/>
      <c r="U83" s="1468"/>
      <c r="V83" s="1468"/>
      <c r="W83" s="1468"/>
      <c r="X83" s="1468"/>
      <c r="Y83" s="1469"/>
    </row>
    <row r="84" spans="2:25" s="358" customFormat="1" ht="7.5" customHeight="1" x14ac:dyDescent="0.25">
      <c r="B84" s="1800"/>
      <c r="C84" s="1648"/>
      <c r="D84" s="1649"/>
      <c r="E84" s="1649"/>
      <c r="F84" s="1649"/>
      <c r="G84" s="1649"/>
      <c r="H84" s="1649"/>
      <c r="I84" s="1649"/>
      <c r="J84" s="1649"/>
      <c r="K84" s="1649"/>
      <c r="L84" s="1649"/>
      <c r="M84" s="1649"/>
      <c r="N84" s="1649"/>
      <c r="O84" s="1649"/>
      <c r="P84" s="1649"/>
      <c r="Q84" s="1649"/>
      <c r="R84" s="1649"/>
      <c r="S84" s="1649"/>
      <c r="T84" s="1649"/>
      <c r="U84" s="1649"/>
      <c r="V84" s="1649"/>
      <c r="W84" s="1649"/>
      <c r="X84" s="1650"/>
      <c r="Y84" s="1117"/>
    </row>
    <row r="85" spans="2:25" x14ac:dyDescent="0.25">
      <c r="B85" s="1798"/>
      <c r="C85" s="1651"/>
      <c r="D85" s="2167" t="s">
        <v>1004</v>
      </c>
      <c r="E85" s="2167"/>
      <c r="F85" s="1443"/>
      <c r="G85" s="1443"/>
      <c r="H85" s="1443"/>
      <c r="I85" s="1443"/>
      <c r="J85" s="1443"/>
      <c r="K85" s="1443"/>
      <c r="L85" s="1443"/>
      <c r="M85" s="1443"/>
      <c r="N85" s="1443"/>
      <c r="O85" s="1443"/>
      <c r="P85" s="1443"/>
      <c r="Q85" s="1443"/>
      <c r="R85" s="1443"/>
      <c r="S85" s="1443"/>
      <c r="T85" s="1443"/>
      <c r="U85" s="1443"/>
      <c r="V85" s="1443"/>
      <c r="W85" s="1443"/>
      <c r="X85" s="1652"/>
      <c r="Y85" s="1109"/>
    </row>
    <row r="86" spans="2:25" ht="7.5" customHeight="1" thickBot="1" x14ac:dyDescent="0.3">
      <c r="B86" s="1798"/>
      <c r="C86" s="1651"/>
      <c r="D86" s="1661"/>
      <c r="E86" s="1661"/>
      <c r="F86" s="378"/>
      <c r="G86" s="378"/>
      <c r="H86" s="378"/>
      <c r="I86" s="378"/>
      <c r="J86" s="378"/>
      <c r="K86" s="378"/>
      <c r="L86" s="378"/>
      <c r="M86" s="378"/>
      <c r="N86" s="378"/>
      <c r="O86" s="378"/>
      <c r="P86" s="378"/>
      <c r="Q86" s="378"/>
      <c r="R86" s="378"/>
      <c r="S86" s="378"/>
      <c r="T86" s="378"/>
      <c r="U86" s="378"/>
      <c r="V86" s="378"/>
      <c r="W86" s="378"/>
      <c r="X86" s="1652"/>
      <c r="Y86" s="1109"/>
    </row>
    <row r="87" spans="2:25" ht="15.75" thickBot="1" x14ac:dyDescent="0.3">
      <c r="B87" s="1798"/>
      <c r="C87" s="1651"/>
      <c r="D87" s="236" t="s">
        <v>1041</v>
      </c>
      <c r="E87" s="238"/>
      <c r="F87" s="378"/>
      <c r="G87" s="1653"/>
      <c r="H87" s="378"/>
      <c r="I87" s="1557">
        <f>'8B'!F50</f>
        <v>0</v>
      </c>
      <c r="J87" s="1558">
        <v>0</v>
      </c>
      <c r="K87" s="1558">
        <v>0</v>
      </c>
      <c r="L87" s="1558">
        <v>0</v>
      </c>
      <c r="M87" s="1558">
        <v>0</v>
      </c>
      <c r="N87" s="1558">
        <v>0</v>
      </c>
      <c r="O87" s="1558">
        <v>0</v>
      </c>
      <c r="P87" s="1558">
        <v>0</v>
      </c>
      <c r="Q87" s="1558">
        <v>0</v>
      </c>
      <c r="R87" s="1558">
        <v>0</v>
      </c>
      <c r="S87" s="1558">
        <v>0</v>
      </c>
      <c r="T87" s="1558">
        <v>0</v>
      </c>
      <c r="U87" s="1558">
        <v>0</v>
      </c>
      <c r="V87" s="1558">
        <v>0</v>
      </c>
      <c r="W87" s="1559">
        <v>0</v>
      </c>
      <c r="X87" s="1652"/>
      <c r="Y87" s="1109"/>
    </row>
    <row r="88" spans="2:25" ht="15.75" thickBot="1" x14ac:dyDescent="0.3">
      <c r="B88" s="1798"/>
      <c r="C88" s="1654"/>
      <c r="D88" s="225" t="s">
        <v>1042</v>
      </c>
      <c r="E88" s="236"/>
      <c r="F88" s="1655"/>
      <c r="G88" s="1365">
        <v>0.03</v>
      </c>
      <c r="H88" s="1179" t="str">
        <f>IFERROR(I88/'2A'!$P$39,"")</f>
        <v/>
      </c>
      <c r="I88" s="1560">
        <f>'8C'!L42+'8C'!L56</f>
        <v>0</v>
      </c>
      <c r="J88" s="1561">
        <f t="shared" ref="J88:W88" si="16">I88+(I88*$G88)</f>
        <v>0</v>
      </c>
      <c r="K88" s="1561">
        <f t="shared" si="16"/>
        <v>0</v>
      </c>
      <c r="L88" s="1561">
        <f t="shared" si="16"/>
        <v>0</v>
      </c>
      <c r="M88" s="1561">
        <f t="shared" si="16"/>
        <v>0</v>
      </c>
      <c r="N88" s="1561">
        <f t="shared" si="16"/>
        <v>0</v>
      </c>
      <c r="O88" s="1561">
        <f t="shared" si="16"/>
        <v>0</v>
      </c>
      <c r="P88" s="1561">
        <f t="shared" si="16"/>
        <v>0</v>
      </c>
      <c r="Q88" s="1561">
        <f t="shared" si="16"/>
        <v>0</v>
      </c>
      <c r="R88" s="1561">
        <f t="shared" si="16"/>
        <v>0</v>
      </c>
      <c r="S88" s="1561">
        <f t="shared" si="16"/>
        <v>0</v>
      </c>
      <c r="T88" s="1561">
        <f t="shared" si="16"/>
        <v>0</v>
      </c>
      <c r="U88" s="1561">
        <f t="shared" si="16"/>
        <v>0</v>
      </c>
      <c r="V88" s="1561">
        <f t="shared" si="16"/>
        <v>0</v>
      </c>
      <c r="W88" s="1562">
        <f t="shared" si="16"/>
        <v>0</v>
      </c>
      <c r="X88" s="1652"/>
      <c r="Y88" s="1109"/>
    </row>
    <row r="89" spans="2:25" ht="15.75" thickBot="1" x14ac:dyDescent="0.3">
      <c r="B89" s="1798"/>
      <c r="C89" s="1654"/>
      <c r="D89" s="225" t="s">
        <v>1005</v>
      </c>
      <c r="E89" s="236"/>
      <c r="F89" s="1655"/>
      <c r="G89" s="1655"/>
      <c r="H89" s="256"/>
      <c r="I89" s="1563">
        <f>IF((I87-I88)&lt;0,(I87-I88),0)</f>
        <v>0</v>
      </c>
      <c r="J89" s="1801">
        <f t="shared" ref="J89:W89" si="17">IF((J87-J88)&lt;0,(J87-J88),0)</f>
        <v>0</v>
      </c>
      <c r="K89" s="1801">
        <f t="shared" si="17"/>
        <v>0</v>
      </c>
      <c r="L89" s="1801">
        <f t="shared" si="17"/>
        <v>0</v>
      </c>
      <c r="M89" s="1801">
        <f t="shared" si="17"/>
        <v>0</v>
      </c>
      <c r="N89" s="1801">
        <f t="shared" si="17"/>
        <v>0</v>
      </c>
      <c r="O89" s="1801">
        <f t="shared" si="17"/>
        <v>0</v>
      </c>
      <c r="P89" s="1801">
        <f t="shared" si="17"/>
        <v>0</v>
      </c>
      <c r="Q89" s="1801">
        <f t="shared" si="17"/>
        <v>0</v>
      </c>
      <c r="R89" s="1801">
        <f t="shared" si="17"/>
        <v>0</v>
      </c>
      <c r="S89" s="1801">
        <f t="shared" si="17"/>
        <v>0</v>
      </c>
      <c r="T89" s="1801">
        <f t="shared" si="17"/>
        <v>0</v>
      </c>
      <c r="U89" s="1801">
        <f t="shared" si="17"/>
        <v>0</v>
      </c>
      <c r="V89" s="1801">
        <f t="shared" si="17"/>
        <v>0</v>
      </c>
      <c r="W89" s="1802">
        <f t="shared" si="17"/>
        <v>0</v>
      </c>
      <c r="X89" s="1652"/>
      <c r="Y89" s="1109"/>
    </row>
    <row r="90" spans="2:25" ht="15.75" thickBot="1" x14ac:dyDescent="0.3">
      <c r="B90" s="1798"/>
      <c r="C90" s="1651"/>
      <c r="D90" s="236" t="s">
        <v>1043</v>
      </c>
      <c r="E90" s="238"/>
      <c r="F90" s="378"/>
      <c r="G90" s="1653"/>
      <c r="H90" s="1179" t="str">
        <f>IFERROR(I90/'2A'!$P$39,"")</f>
        <v/>
      </c>
      <c r="I90" s="1564">
        <f>'8C'!R42+'8C'!R56</f>
        <v>0</v>
      </c>
      <c r="J90" s="1565">
        <f t="shared" ref="J90:W90" si="18">I90+(I90*$G88)</f>
        <v>0</v>
      </c>
      <c r="K90" s="1565">
        <f t="shared" si="18"/>
        <v>0</v>
      </c>
      <c r="L90" s="1565">
        <f t="shared" si="18"/>
        <v>0</v>
      </c>
      <c r="M90" s="1565">
        <f t="shared" si="18"/>
        <v>0</v>
      </c>
      <c r="N90" s="1565">
        <f t="shared" si="18"/>
        <v>0</v>
      </c>
      <c r="O90" s="1565">
        <f t="shared" si="18"/>
        <v>0</v>
      </c>
      <c r="P90" s="1565">
        <f t="shared" si="18"/>
        <v>0</v>
      </c>
      <c r="Q90" s="1565">
        <f t="shared" si="18"/>
        <v>0</v>
      </c>
      <c r="R90" s="1565">
        <f t="shared" si="18"/>
        <v>0</v>
      </c>
      <c r="S90" s="1565">
        <f t="shared" si="18"/>
        <v>0</v>
      </c>
      <c r="T90" s="1565">
        <f t="shared" si="18"/>
        <v>0</v>
      </c>
      <c r="U90" s="1565">
        <f t="shared" si="18"/>
        <v>0</v>
      </c>
      <c r="V90" s="1565">
        <f t="shared" si="18"/>
        <v>0</v>
      </c>
      <c r="W90" s="1566">
        <f t="shared" si="18"/>
        <v>0</v>
      </c>
      <c r="X90" s="1652"/>
      <c r="Y90" s="1109"/>
    </row>
    <row r="91" spans="2:25" ht="7.5" customHeight="1" x14ac:dyDescent="0.25">
      <c r="B91" s="1798"/>
      <c r="C91" s="1656"/>
      <c r="D91" s="252"/>
      <c r="E91" s="1657"/>
      <c r="F91" s="333"/>
      <c r="G91" s="333"/>
      <c r="H91" s="333"/>
      <c r="I91" s="1658"/>
      <c r="J91" s="1658"/>
      <c r="K91" s="1658"/>
      <c r="L91" s="1658"/>
      <c r="M91" s="1658"/>
      <c r="N91" s="1658"/>
      <c r="O91" s="1658"/>
      <c r="P91" s="1658"/>
      <c r="Q91" s="1658"/>
      <c r="R91" s="1658"/>
      <c r="S91" s="1658"/>
      <c r="T91" s="1658"/>
      <c r="U91" s="1658"/>
      <c r="V91" s="1658"/>
      <c r="W91" s="1659"/>
      <c r="X91" s="1660"/>
      <c r="Y91" s="1109"/>
    </row>
    <row r="92" spans="2:25" ht="7.5" customHeight="1" x14ac:dyDescent="0.25">
      <c r="B92" s="1798"/>
      <c r="C92" s="378"/>
      <c r="D92" s="236"/>
      <c r="E92" s="238"/>
      <c r="F92" s="378"/>
      <c r="G92" s="378"/>
      <c r="H92" s="378"/>
      <c r="I92" s="1234"/>
      <c r="J92" s="1234"/>
      <c r="K92" s="1234"/>
      <c r="L92" s="1234"/>
      <c r="M92" s="1234"/>
      <c r="N92" s="1234"/>
      <c r="O92" s="1234"/>
      <c r="P92" s="1234"/>
      <c r="Q92" s="1234"/>
      <c r="R92" s="1234"/>
      <c r="S92" s="1234"/>
      <c r="T92" s="1234"/>
      <c r="U92" s="1234"/>
      <c r="V92" s="1234"/>
      <c r="W92" s="1235"/>
      <c r="X92" s="1527"/>
      <c r="Y92" s="1109"/>
    </row>
    <row r="93" spans="2:25" x14ac:dyDescent="0.25">
      <c r="B93" s="1798"/>
      <c r="C93" s="378"/>
      <c r="D93" s="2187" t="s">
        <v>398</v>
      </c>
      <c r="E93" s="2187"/>
      <c r="F93" s="226"/>
      <c r="G93" s="226"/>
      <c r="H93" s="226"/>
      <c r="I93" s="226"/>
      <c r="J93" s="226"/>
      <c r="K93" s="226"/>
      <c r="L93" s="226"/>
      <c r="M93" s="226"/>
      <c r="N93" s="226"/>
      <c r="O93" s="226"/>
      <c r="P93" s="226"/>
      <c r="Q93" s="226"/>
      <c r="R93" s="226"/>
      <c r="S93" s="226"/>
      <c r="T93" s="226"/>
      <c r="U93" s="226"/>
      <c r="V93" s="226"/>
      <c r="W93" s="226"/>
      <c r="X93" s="1527"/>
      <c r="Y93" s="1109"/>
    </row>
    <row r="94" spans="2:25" ht="7.5" customHeight="1" thickBot="1" x14ac:dyDescent="0.3">
      <c r="B94" s="1798"/>
      <c r="C94" s="378"/>
      <c r="D94" s="1661"/>
      <c r="E94" s="1661"/>
      <c r="F94" s="378"/>
      <c r="G94" s="378"/>
      <c r="H94" s="378"/>
      <c r="I94" s="378"/>
      <c r="J94" s="378"/>
      <c r="K94" s="378"/>
      <c r="L94" s="378"/>
      <c r="M94" s="378"/>
      <c r="N94" s="378"/>
      <c r="O94" s="378"/>
      <c r="P94" s="378"/>
      <c r="Q94" s="378"/>
      <c r="R94" s="378"/>
      <c r="S94" s="378"/>
      <c r="T94" s="378"/>
      <c r="U94" s="378"/>
      <c r="V94" s="378"/>
      <c r="W94" s="378"/>
      <c r="X94" s="1807"/>
      <c r="Y94" s="1109"/>
    </row>
    <row r="95" spans="2:25" ht="15.75" thickBot="1" x14ac:dyDescent="0.3">
      <c r="B95" s="1798"/>
      <c r="C95" s="378"/>
      <c r="D95" s="1661"/>
      <c r="E95" s="2191" t="s">
        <v>1045</v>
      </c>
      <c r="F95" s="2191"/>
      <c r="G95" s="2191"/>
      <c r="H95" s="2192"/>
      <c r="I95" s="1813">
        <f>I81-I90</f>
        <v>0</v>
      </c>
      <c r="J95" s="1814">
        <f t="shared" ref="J95:W95" si="19">J81-J90</f>
        <v>0</v>
      </c>
      <c r="K95" s="1814">
        <f t="shared" si="19"/>
        <v>0</v>
      </c>
      <c r="L95" s="1814">
        <f t="shared" si="19"/>
        <v>0</v>
      </c>
      <c r="M95" s="1814">
        <f t="shared" si="19"/>
        <v>0</v>
      </c>
      <c r="N95" s="1814">
        <f t="shared" si="19"/>
        <v>0</v>
      </c>
      <c r="O95" s="1814">
        <f t="shared" si="19"/>
        <v>0</v>
      </c>
      <c r="P95" s="1814">
        <f t="shared" si="19"/>
        <v>0</v>
      </c>
      <c r="Q95" s="1814">
        <f t="shared" si="19"/>
        <v>0</v>
      </c>
      <c r="R95" s="1814">
        <f t="shared" si="19"/>
        <v>0</v>
      </c>
      <c r="S95" s="1814">
        <f t="shared" si="19"/>
        <v>0</v>
      </c>
      <c r="T95" s="1814">
        <f t="shared" si="19"/>
        <v>0</v>
      </c>
      <c r="U95" s="1814">
        <f t="shared" si="19"/>
        <v>0</v>
      </c>
      <c r="V95" s="1814">
        <f t="shared" si="19"/>
        <v>0</v>
      </c>
      <c r="W95" s="1815">
        <f t="shared" si="19"/>
        <v>0</v>
      </c>
      <c r="X95" s="1807"/>
      <c r="Y95" s="1109"/>
    </row>
    <row r="96" spans="2:25" ht="7.5" customHeight="1" thickBot="1" x14ac:dyDescent="0.3">
      <c r="B96" s="1798"/>
      <c r="C96" s="378"/>
      <c r="D96" s="1661"/>
      <c r="E96" s="1661"/>
      <c r="F96" s="378"/>
      <c r="G96" s="378"/>
      <c r="H96" s="378"/>
      <c r="I96" s="378"/>
      <c r="J96" s="378"/>
      <c r="K96" s="378"/>
      <c r="L96" s="378"/>
      <c r="M96" s="378"/>
      <c r="N96" s="378"/>
      <c r="O96" s="378"/>
      <c r="P96" s="378"/>
      <c r="Q96" s="378"/>
      <c r="R96" s="378"/>
      <c r="S96" s="378"/>
      <c r="T96" s="378"/>
      <c r="U96" s="378"/>
      <c r="V96" s="378"/>
      <c r="W96" s="378"/>
      <c r="X96" s="1807"/>
      <c r="Y96" s="1109"/>
    </row>
    <row r="97" spans="2:25" ht="15.75" thickBot="1" x14ac:dyDescent="0.3">
      <c r="B97" s="1798"/>
      <c r="C97" s="378"/>
      <c r="D97" s="313" t="s">
        <v>399</v>
      </c>
      <c r="E97" s="378"/>
      <c r="F97" s="378"/>
      <c r="G97" s="2180" t="s">
        <v>400</v>
      </c>
      <c r="H97" s="2181"/>
      <c r="I97" s="218" t="s">
        <v>353</v>
      </c>
      <c r="J97" s="641" t="s">
        <v>354</v>
      </c>
      <c r="K97" s="641" t="s">
        <v>355</v>
      </c>
      <c r="L97" s="641" t="s">
        <v>356</v>
      </c>
      <c r="M97" s="641" t="s">
        <v>357</v>
      </c>
      <c r="N97" s="641" t="s">
        <v>358</v>
      </c>
      <c r="O97" s="641" t="s">
        <v>359</v>
      </c>
      <c r="P97" s="641" t="s">
        <v>408</v>
      </c>
      <c r="Q97" s="641" t="s">
        <v>409</v>
      </c>
      <c r="R97" s="641" t="s">
        <v>410</v>
      </c>
      <c r="S97" s="641" t="s">
        <v>411</v>
      </c>
      <c r="T97" s="641" t="s">
        <v>412</v>
      </c>
      <c r="U97" s="641" t="s">
        <v>413</v>
      </c>
      <c r="V97" s="641" t="s">
        <v>414</v>
      </c>
      <c r="W97" s="646" t="s">
        <v>415</v>
      </c>
      <c r="X97" s="1527"/>
      <c r="Y97" s="1109"/>
    </row>
    <row r="98" spans="2:25" x14ac:dyDescent="0.25">
      <c r="B98" s="1798"/>
      <c r="C98" s="378"/>
      <c r="D98" s="2182" t="s">
        <v>401</v>
      </c>
      <c r="E98" s="2183"/>
      <c r="F98" s="2184"/>
      <c r="G98" s="2185">
        <v>0</v>
      </c>
      <c r="H98" s="2186"/>
      <c r="I98" s="1548">
        <v>0</v>
      </c>
      <c r="J98" s="1549">
        <v>0</v>
      </c>
      <c r="K98" s="1549">
        <v>0</v>
      </c>
      <c r="L98" s="1549">
        <v>0</v>
      </c>
      <c r="M98" s="1549">
        <v>0</v>
      </c>
      <c r="N98" s="1549">
        <v>0</v>
      </c>
      <c r="O98" s="1549">
        <v>0</v>
      </c>
      <c r="P98" s="1549">
        <v>0</v>
      </c>
      <c r="Q98" s="1549">
        <v>0</v>
      </c>
      <c r="R98" s="1549">
        <v>0</v>
      </c>
      <c r="S98" s="1549">
        <v>0</v>
      </c>
      <c r="T98" s="1549">
        <v>0</v>
      </c>
      <c r="U98" s="1549">
        <v>0</v>
      </c>
      <c r="V98" s="1549">
        <v>0</v>
      </c>
      <c r="W98" s="1550">
        <v>0</v>
      </c>
      <c r="X98" s="1527"/>
      <c r="Y98" s="1109"/>
    </row>
    <row r="99" spans="2:25" x14ac:dyDescent="0.25">
      <c r="B99" s="1798"/>
      <c r="C99" s="378"/>
      <c r="D99" s="2188" t="s">
        <v>402</v>
      </c>
      <c r="E99" s="2189"/>
      <c r="F99" s="2190"/>
      <c r="G99" s="2171">
        <v>0</v>
      </c>
      <c r="H99" s="2172"/>
      <c r="I99" s="1551">
        <v>0</v>
      </c>
      <c r="J99" s="1552">
        <v>0</v>
      </c>
      <c r="K99" s="1552">
        <v>0</v>
      </c>
      <c r="L99" s="1552">
        <v>0</v>
      </c>
      <c r="M99" s="1552">
        <v>0</v>
      </c>
      <c r="N99" s="1552">
        <v>0</v>
      </c>
      <c r="O99" s="1552">
        <v>0</v>
      </c>
      <c r="P99" s="1552">
        <v>0</v>
      </c>
      <c r="Q99" s="1552">
        <v>0</v>
      </c>
      <c r="R99" s="1552">
        <v>0</v>
      </c>
      <c r="S99" s="1552">
        <v>0</v>
      </c>
      <c r="T99" s="1552">
        <v>0</v>
      </c>
      <c r="U99" s="1552">
        <v>0</v>
      </c>
      <c r="V99" s="1552">
        <v>0</v>
      </c>
      <c r="W99" s="1553">
        <v>0</v>
      </c>
      <c r="X99" s="1527"/>
      <c r="Y99" s="1109"/>
    </row>
    <row r="100" spans="2:25" ht="15.75" thickBot="1" x14ac:dyDescent="0.3">
      <c r="B100" s="1798"/>
      <c r="C100" s="378"/>
      <c r="D100" s="2173" t="s">
        <v>717</v>
      </c>
      <c r="E100" s="2174"/>
      <c r="F100" s="2175"/>
      <c r="G100" s="2176">
        <v>0</v>
      </c>
      <c r="H100" s="2177"/>
      <c r="I100" s="1554">
        <v>0</v>
      </c>
      <c r="J100" s="1555">
        <v>0</v>
      </c>
      <c r="K100" s="1555">
        <v>0</v>
      </c>
      <c r="L100" s="1555">
        <v>0</v>
      </c>
      <c r="M100" s="1555">
        <v>0</v>
      </c>
      <c r="N100" s="1555">
        <v>0</v>
      </c>
      <c r="O100" s="1555">
        <v>0</v>
      </c>
      <c r="P100" s="1555">
        <v>0</v>
      </c>
      <c r="Q100" s="1555">
        <v>0</v>
      </c>
      <c r="R100" s="1555">
        <v>0</v>
      </c>
      <c r="S100" s="1555">
        <v>0</v>
      </c>
      <c r="T100" s="1555">
        <v>0</v>
      </c>
      <c r="U100" s="1555">
        <v>0</v>
      </c>
      <c r="V100" s="1555">
        <v>0</v>
      </c>
      <c r="W100" s="1556">
        <v>0</v>
      </c>
      <c r="X100" s="1527"/>
      <c r="Y100" s="1109"/>
    </row>
    <row r="101" spans="2:25" ht="15.75" thickTop="1" x14ac:dyDescent="0.25">
      <c r="B101" s="1798"/>
      <c r="C101" s="378"/>
      <c r="D101" s="544"/>
      <c r="E101" s="544"/>
      <c r="F101" s="544"/>
      <c r="G101" s="545"/>
      <c r="H101" s="546" t="s">
        <v>403</v>
      </c>
      <c r="I101" s="1596">
        <f>SUM(I98:I100)</f>
        <v>0</v>
      </c>
      <c r="J101" s="1597">
        <f t="shared" ref="J101:O101" si="20">SUM(J98:J100)</f>
        <v>0</v>
      </c>
      <c r="K101" s="1597">
        <f t="shared" si="20"/>
        <v>0</v>
      </c>
      <c r="L101" s="1597">
        <f t="shared" si="20"/>
        <v>0</v>
      </c>
      <c r="M101" s="1597">
        <f t="shared" si="20"/>
        <v>0</v>
      </c>
      <c r="N101" s="1597">
        <f t="shared" si="20"/>
        <v>0</v>
      </c>
      <c r="O101" s="1597">
        <f t="shared" si="20"/>
        <v>0</v>
      </c>
      <c r="P101" s="1597">
        <f>SUM(P98:P100)</f>
        <v>0</v>
      </c>
      <c r="Q101" s="1597">
        <f t="shared" ref="Q101:W101" si="21">SUM(Q98:Q100)</f>
        <v>0</v>
      </c>
      <c r="R101" s="1597">
        <f t="shared" si="21"/>
        <v>0</v>
      </c>
      <c r="S101" s="1597">
        <f t="shared" si="21"/>
        <v>0</v>
      </c>
      <c r="T101" s="1597">
        <f t="shared" si="21"/>
        <v>0</v>
      </c>
      <c r="U101" s="1597">
        <f t="shared" si="21"/>
        <v>0</v>
      </c>
      <c r="V101" s="1597">
        <f t="shared" si="21"/>
        <v>0</v>
      </c>
      <c r="W101" s="1598">
        <f t="shared" si="21"/>
        <v>0</v>
      </c>
      <c r="X101" s="1527"/>
      <c r="Y101" s="1109"/>
    </row>
    <row r="102" spans="2:25" x14ac:dyDescent="0.25">
      <c r="B102" s="1798"/>
      <c r="C102" s="378"/>
      <c r="D102" s="544"/>
      <c r="E102" s="544"/>
      <c r="F102" s="946"/>
      <c r="G102" s="1521"/>
      <c r="H102" s="1521" t="s">
        <v>1044</v>
      </c>
      <c r="I102" s="943" t="str">
        <f>IFERROR((I81-I90)/I101,"0 ")</f>
        <v xml:space="preserve">0 </v>
      </c>
      <c r="J102" s="944" t="str">
        <f t="shared" ref="J102:W102" si="22">IFERROR(J81/J101,"0 ")</f>
        <v xml:space="preserve">0 </v>
      </c>
      <c r="K102" s="944" t="str">
        <f t="shared" si="22"/>
        <v xml:space="preserve">0 </v>
      </c>
      <c r="L102" s="944" t="str">
        <f t="shared" si="22"/>
        <v xml:space="preserve">0 </v>
      </c>
      <c r="M102" s="944" t="str">
        <f t="shared" si="22"/>
        <v xml:space="preserve">0 </v>
      </c>
      <c r="N102" s="944" t="str">
        <f t="shared" si="22"/>
        <v xml:space="preserve">0 </v>
      </c>
      <c r="O102" s="944" t="str">
        <f t="shared" si="22"/>
        <v xml:space="preserve">0 </v>
      </c>
      <c r="P102" s="944" t="str">
        <f t="shared" si="22"/>
        <v xml:space="preserve">0 </v>
      </c>
      <c r="Q102" s="944" t="str">
        <f t="shared" si="22"/>
        <v xml:space="preserve">0 </v>
      </c>
      <c r="R102" s="944" t="str">
        <f t="shared" si="22"/>
        <v xml:space="preserve">0 </v>
      </c>
      <c r="S102" s="944" t="str">
        <f t="shared" si="22"/>
        <v xml:space="preserve">0 </v>
      </c>
      <c r="T102" s="944" t="str">
        <f t="shared" si="22"/>
        <v xml:space="preserve">0 </v>
      </c>
      <c r="U102" s="944" t="str">
        <f t="shared" si="22"/>
        <v xml:space="preserve">0 </v>
      </c>
      <c r="V102" s="944" t="str">
        <f t="shared" si="22"/>
        <v xml:space="preserve">0 </v>
      </c>
      <c r="W102" s="945" t="str">
        <f t="shared" si="22"/>
        <v xml:space="preserve">0 </v>
      </c>
      <c r="X102" s="1527"/>
      <c r="Y102" s="1109"/>
    </row>
    <row r="103" spans="2:25" ht="15.75" thickBot="1" x14ac:dyDescent="0.3">
      <c r="B103" s="1798"/>
      <c r="C103" s="378"/>
      <c r="D103" s="544"/>
      <c r="E103" s="544"/>
      <c r="F103" s="2178" t="s">
        <v>630</v>
      </c>
      <c r="G103" s="2178"/>
      <c r="H103" s="2179"/>
      <c r="I103" s="1545">
        <f>(I81-(I90+I101))</f>
        <v>0</v>
      </c>
      <c r="J103" s="1546">
        <f t="shared" ref="J103:W103" si="23">(J81-J101)</f>
        <v>0</v>
      </c>
      <c r="K103" s="1546">
        <f t="shared" si="23"/>
        <v>0</v>
      </c>
      <c r="L103" s="1546">
        <f t="shared" si="23"/>
        <v>0</v>
      </c>
      <c r="M103" s="1546">
        <f t="shared" si="23"/>
        <v>0</v>
      </c>
      <c r="N103" s="1546">
        <f t="shared" si="23"/>
        <v>0</v>
      </c>
      <c r="O103" s="1546">
        <f t="shared" si="23"/>
        <v>0</v>
      </c>
      <c r="P103" s="1546">
        <f t="shared" si="23"/>
        <v>0</v>
      </c>
      <c r="Q103" s="1546">
        <f t="shared" si="23"/>
        <v>0</v>
      </c>
      <c r="R103" s="1546">
        <f t="shared" si="23"/>
        <v>0</v>
      </c>
      <c r="S103" s="1546">
        <f t="shared" si="23"/>
        <v>0</v>
      </c>
      <c r="T103" s="1546">
        <f t="shared" si="23"/>
        <v>0</v>
      </c>
      <c r="U103" s="1546">
        <f t="shared" si="23"/>
        <v>0</v>
      </c>
      <c r="V103" s="1546">
        <f t="shared" si="23"/>
        <v>0</v>
      </c>
      <c r="W103" s="1547">
        <f t="shared" si="23"/>
        <v>0</v>
      </c>
      <c r="X103" s="1527"/>
      <c r="Y103" s="1109"/>
    </row>
    <row r="104" spans="2:25" ht="7.5" customHeight="1" thickBot="1" x14ac:dyDescent="0.3">
      <c r="B104" s="1798"/>
      <c r="C104" s="378"/>
      <c r="D104" s="544"/>
      <c r="E104" s="544"/>
      <c r="F104" s="544"/>
      <c r="G104" s="545"/>
      <c r="H104" s="545"/>
      <c r="I104" s="547"/>
      <c r="J104" s="547"/>
      <c r="K104" s="547"/>
      <c r="L104" s="547"/>
      <c r="M104" s="547"/>
      <c r="N104" s="547"/>
      <c r="O104" s="547"/>
      <c r="P104" s="378"/>
      <c r="Q104" s="378"/>
      <c r="R104" s="378"/>
      <c r="S104" s="378"/>
      <c r="T104" s="378"/>
      <c r="U104" s="378"/>
      <c r="V104" s="378"/>
      <c r="W104" s="378"/>
      <c r="X104" s="1527"/>
      <c r="Y104" s="1109"/>
    </row>
    <row r="105" spans="2:25" ht="15.75" thickBot="1" x14ac:dyDescent="0.3">
      <c r="B105" s="1798"/>
      <c r="C105" s="378"/>
      <c r="D105" s="313" t="s">
        <v>404</v>
      </c>
      <c r="E105" s="378"/>
      <c r="F105" s="378"/>
      <c r="G105" s="2180" t="s">
        <v>400</v>
      </c>
      <c r="H105" s="2181"/>
      <c r="I105" s="218" t="s">
        <v>353</v>
      </c>
      <c r="J105" s="641" t="s">
        <v>354</v>
      </c>
      <c r="K105" s="641" t="s">
        <v>355</v>
      </c>
      <c r="L105" s="641" t="s">
        <v>356</v>
      </c>
      <c r="M105" s="641" t="s">
        <v>357</v>
      </c>
      <c r="N105" s="641" t="s">
        <v>358</v>
      </c>
      <c r="O105" s="641" t="s">
        <v>359</v>
      </c>
      <c r="P105" s="641" t="s">
        <v>408</v>
      </c>
      <c r="Q105" s="641" t="s">
        <v>409</v>
      </c>
      <c r="R105" s="641" t="s">
        <v>410</v>
      </c>
      <c r="S105" s="641" t="s">
        <v>411</v>
      </c>
      <c r="T105" s="641" t="s">
        <v>412</v>
      </c>
      <c r="U105" s="641" t="s">
        <v>413</v>
      </c>
      <c r="V105" s="641" t="s">
        <v>414</v>
      </c>
      <c r="W105" s="646" t="s">
        <v>415</v>
      </c>
      <c r="X105" s="1527"/>
      <c r="Y105" s="1109"/>
    </row>
    <row r="106" spans="2:25" x14ac:dyDescent="0.25">
      <c r="B106" s="1798"/>
      <c r="C106" s="378"/>
      <c r="D106" s="2182" t="s">
        <v>405</v>
      </c>
      <c r="E106" s="2183"/>
      <c r="F106" s="2184"/>
      <c r="G106" s="2185">
        <v>0</v>
      </c>
      <c r="H106" s="2186"/>
      <c r="I106" s="1548">
        <v>0</v>
      </c>
      <c r="J106" s="1549">
        <v>0</v>
      </c>
      <c r="K106" s="1549">
        <v>0</v>
      </c>
      <c r="L106" s="1549">
        <v>0</v>
      </c>
      <c r="M106" s="1549">
        <v>0</v>
      </c>
      <c r="N106" s="1549">
        <v>0</v>
      </c>
      <c r="O106" s="1549">
        <v>0</v>
      </c>
      <c r="P106" s="1549">
        <v>0</v>
      </c>
      <c r="Q106" s="1549">
        <v>0</v>
      </c>
      <c r="R106" s="1549">
        <v>0</v>
      </c>
      <c r="S106" s="1549">
        <v>0</v>
      </c>
      <c r="T106" s="1549">
        <v>0</v>
      </c>
      <c r="U106" s="1549">
        <v>0</v>
      </c>
      <c r="V106" s="1549">
        <v>0</v>
      </c>
      <c r="W106" s="1599">
        <v>0</v>
      </c>
      <c r="X106" s="1527"/>
      <c r="Y106" s="1109"/>
    </row>
    <row r="107" spans="2:25" x14ac:dyDescent="0.25">
      <c r="B107" s="1798"/>
      <c r="C107" s="378"/>
      <c r="D107" s="2168" t="s">
        <v>406</v>
      </c>
      <c r="E107" s="2169"/>
      <c r="F107" s="2170"/>
      <c r="G107" s="2171">
        <v>0</v>
      </c>
      <c r="H107" s="2172"/>
      <c r="I107" s="1551">
        <v>0</v>
      </c>
      <c r="J107" s="1552">
        <v>0</v>
      </c>
      <c r="K107" s="1552">
        <v>0</v>
      </c>
      <c r="L107" s="1552">
        <v>0</v>
      </c>
      <c r="M107" s="1552">
        <v>0</v>
      </c>
      <c r="N107" s="1552">
        <v>0</v>
      </c>
      <c r="O107" s="1552">
        <v>0</v>
      </c>
      <c r="P107" s="1552">
        <v>0</v>
      </c>
      <c r="Q107" s="1552">
        <v>0</v>
      </c>
      <c r="R107" s="1552">
        <v>0</v>
      </c>
      <c r="S107" s="1552">
        <v>0</v>
      </c>
      <c r="T107" s="1552">
        <v>0</v>
      </c>
      <c r="U107" s="1552">
        <v>0</v>
      </c>
      <c r="V107" s="1552">
        <v>0</v>
      </c>
      <c r="W107" s="1600">
        <v>0</v>
      </c>
      <c r="X107" s="1527"/>
      <c r="Y107" s="1109"/>
    </row>
    <row r="108" spans="2:25" x14ac:dyDescent="0.25">
      <c r="B108" s="1798"/>
      <c r="C108" s="378"/>
      <c r="D108" s="2168" t="s">
        <v>407</v>
      </c>
      <c r="E108" s="2169"/>
      <c r="F108" s="2170"/>
      <c r="G108" s="2171">
        <v>0</v>
      </c>
      <c r="H108" s="2172"/>
      <c r="I108" s="1551">
        <v>0</v>
      </c>
      <c r="J108" s="1552">
        <v>0</v>
      </c>
      <c r="K108" s="1552">
        <v>0</v>
      </c>
      <c r="L108" s="1552">
        <v>0</v>
      </c>
      <c r="M108" s="1552">
        <v>0</v>
      </c>
      <c r="N108" s="1552">
        <v>0</v>
      </c>
      <c r="O108" s="1552">
        <v>0</v>
      </c>
      <c r="P108" s="1552">
        <v>0</v>
      </c>
      <c r="Q108" s="1552">
        <v>0</v>
      </c>
      <c r="R108" s="1552">
        <v>0</v>
      </c>
      <c r="S108" s="1552">
        <v>0</v>
      </c>
      <c r="T108" s="1552">
        <v>0</v>
      </c>
      <c r="U108" s="1552">
        <v>0</v>
      </c>
      <c r="V108" s="1552">
        <v>0</v>
      </c>
      <c r="W108" s="1600">
        <v>0</v>
      </c>
      <c r="X108" s="1527"/>
      <c r="Y108" s="1109"/>
    </row>
    <row r="109" spans="2:25" ht="15.75" thickBot="1" x14ac:dyDescent="0.3">
      <c r="B109" s="1798"/>
      <c r="C109" s="378"/>
      <c r="D109" s="2173" t="s">
        <v>718</v>
      </c>
      <c r="E109" s="2174"/>
      <c r="F109" s="2175"/>
      <c r="G109" s="2176">
        <v>0</v>
      </c>
      <c r="H109" s="2177"/>
      <c r="I109" s="1601">
        <v>0</v>
      </c>
      <c r="J109" s="1602">
        <v>0</v>
      </c>
      <c r="K109" s="1602">
        <v>0</v>
      </c>
      <c r="L109" s="1602">
        <v>0</v>
      </c>
      <c r="M109" s="1602">
        <v>0</v>
      </c>
      <c r="N109" s="1602">
        <v>0</v>
      </c>
      <c r="O109" s="1602">
        <v>0</v>
      </c>
      <c r="P109" s="1602">
        <v>0</v>
      </c>
      <c r="Q109" s="1602">
        <v>0</v>
      </c>
      <c r="R109" s="1602">
        <v>0</v>
      </c>
      <c r="S109" s="1602">
        <v>0</v>
      </c>
      <c r="T109" s="1602">
        <v>0</v>
      </c>
      <c r="U109" s="1602">
        <v>0</v>
      </c>
      <c r="V109" s="1602">
        <v>0</v>
      </c>
      <c r="W109" s="1603">
        <v>0</v>
      </c>
      <c r="X109" s="1527"/>
      <c r="Y109" s="1109"/>
    </row>
    <row r="110" spans="2:25" ht="16.5" thickTop="1" thickBot="1" x14ac:dyDescent="0.3">
      <c r="B110" s="1798"/>
      <c r="C110" s="378"/>
      <c r="D110" s="378"/>
      <c r="E110" s="378"/>
      <c r="F110" s="948"/>
      <c r="G110" s="948"/>
      <c r="H110" s="947" t="s">
        <v>627</v>
      </c>
      <c r="I110" s="1604">
        <f>SUM(I106:I109)</f>
        <v>0</v>
      </c>
      <c r="J110" s="1605">
        <f t="shared" ref="J110:O110" si="24">SUM(J106:J109)</f>
        <v>0</v>
      </c>
      <c r="K110" s="1605">
        <f t="shared" si="24"/>
        <v>0</v>
      </c>
      <c r="L110" s="1605">
        <f t="shared" si="24"/>
        <v>0</v>
      </c>
      <c r="M110" s="1605">
        <f t="shared" si="24"/>
        <v>0</v>
      </c>
      <c r="N110" s="1605">
        <f t="shared" si="24"/>
        <v>0</v>
      </c>
      <c r="O110" s="1605">
        <f t="shared" si="24"/>
        <v>0</v>
      </c>
      <c r="P110" s="1605">
        <f>SUM(P106:P109)</f>
        <v>0</v>
      </c>
      <c r="Q110" s="1605">
        <f t="shared" ref="Q110:W110" si="25">SUM(Q106:Q109)</f>
        <v>0</v>
      </c>
      <c r="R110" s="1605">
        <f t="shared" si="25"/>
        <v>0</v>
      </c>
      <c r="S110" s="1605">
        <f t="shared" si="25"/>
        <v>0</v>
      </c>
      <c r="T110" s="1605">
        <f t="shared" si="25"/>
        <v>0</v>
      </c>
      <c r="U110" s="1605">
        <f t="shared" si="25"/>
        <v>0</v>
      </c>
      <c r="V110" s="1605">
        <f t="shared" si="25"/>
        <v>0</v>
      </c>
      <c r="W110" s="1606">
        <f t="shared" si="25"/>
        <v>0</v>
      </c>
      <c r="X110" s="1527"/>
      <c r="Y110" s="1109"/>
    </row>
    <row r="111" spans="2:25" ht="7.5" customHeight="1" thickBot="1" x14ac:dyDescent="0.3">
      <c r="B111" s="1798"/>
      <c r="C111" s="378"/>
      <c r="D111" s="378"/>
      <c r="E111" s="378"/>
      <c r="F111" s="949"/>
      <c r="G111" s="949"/>
      <c r="H111" s="912"/>
      <c r="I111" s="378"/>
      <c r="J111" s="378"/>
      <c r="K111" s="378"/>
      <c r="L111" s="378"/>
      <c r="M111" s="378"/>
      <c r="N111" s="378"/>
      <c r="O111" s="378"/>
      <c r="P111" s="378"/>
      <c r="Q111" s="378"/>
      <c r="R111" s="378"/>
      <c r="S111" s="378"/>
      <c r="T111" s="378"/>
      <c r="U111" s="378"/>
      <c r="V111" s="378"/>
      <c r="W111" s="378"/>
      <c r="X111" s="1527"/>
      <c r="Y111" s="1109"/>
    </row>
    <row r="112" spans="2:25" x14ac:dyDescent="0.25">
      <c r="B112" s="1798"/>
      <c r="C112" s="378"/>
      <c r="D112" s="378"/>
      <c r="E112" s="378"/>
      <c r="F112" s="949"/>
      <c r="G112" s="949"/>
      <c r="H112" s="912" t="s">
        <v>1009</v>
      </c>
      <c r="I112" s="1607">
        <f t="shared" ref="I112:W112" si="26">I101+I110</f>
        <v>0</v>
      </c>
      <c r="J112" s="1608">
        <f t="shared" si="26"/>
        <v>0</v>
      </c>
      <c r="K112" s="1608">
        <f t="shared" si="26"/>
        <v>0</v>
      </c>
      <c r="L112" s="1608">
        <f t="shared" si="26"/>
        <v>0</v>
      </c>
      <c r="M112" s="1608">
        <f t="shared" si="26"/>
        <v>0</v>
      </c>
      <c r="N112" s="1608">
        <f t="shared" si="26"/>
        <v>0</v>
      </c>
      <c r="O112" s="1608">
        <f t="shared" si="26"/>
        <v>0</v>
      </c>
      <c r="P112" s="1608">
        <f t="shared" si="26"/>
        <v>0</v>
      </c>
      <c r="Q112" s="1608">
        <f t="shared" si="26"/>
        <v>0</v>
      </c>
      <c r="R112" s="1608">
        <f t="shared" si="26"/>
        <v>0</v>
      </c>
      <c r="S112" s="1608">
        <f t="shared" si="26"/>
        <v>0</v>
      </c>
      <c r="T112" s="1608">
        <f t="shared" si="26"/>
        <v>0</v>
      </c>
      <c r="U112" s="1608">
        <f t="shared" si="26"/>
        <v>0</v>
      </c>
      <c r="V112" s="1608">
        <f t="shared" si="26"/>
        <v>0</v>
      </c>
      <c r="W112" s="1609">
        <f t="shared" si="26"/>
        <v>0</v>
      </c>
      <c r="X112" s="1527"/>
      <c r="Y112" s="1109"/>
    </row>
    <row r="113" spans="2:25" x14ac:dyDescent="0.25">
      <c r="B113" s="1798"/>
      <c r="C113" s="378"/>
      <c r="D113" s="378"/>
      <c r="E113" s="378"/>
      <c r="F113" s="244"/>
      <c r="G113" s="244"/>
      <c r="H113" s="1522" t="s">
        <v>628</v>
      </c>
      <c r="I113" s="943" t="str">
        <f t="shared" ref="I113:W113" si="27">IFERROR((I81-I90)/I112,"0 ")</f>
        <v xml:space="preserve">0 </v>
      </c>
      <c r="J113" s="944" t="str">
        <f t="shared" si="27"/>
        <v xml:space="preserve">0 </v>
      </c>
      <c r="K113" s="944" t="str">
        <f t="shared" si="27"/>
        <v xml:space="preserve">0 </v>
      </c>
      <c r="L113" s="944" t="str">
        <f t="shared" si="27"/>
        <v xml:space="preserve">0 </v>
      </c>
      <c r="M113" s="944" t="str">
        <f t="shared" si="27"/>
        <v xml:space="preserve">0 </v>
      </c>
      <c r="N113" s="944" t="str">
        <f t="shared" si="27"/>
        <v xml:space="preserve">0 </v>
      </c>
      <c r="O113" s="944" t="str">
        <f t="shared" si="27"/>
        <v xml:space="preserve">0 </v>
      </c>
      <c r="P113" s="944" t="str">
        <f t="shared" si="27"/>
        <v xml:space="preserve">0 </v>
      </c>
      <c r="Q113" s="944" t="str">
        <f t="shared" si="27"/>
        <v xml:space="preserve">0 </v>
      </c>
      <c r="R113" s="944" t="str">
        <f t="shared" si="27"/>
        <v xml:space="preserve">0 </v>
      </c>
      <c r="S113" s="944" t="str">
        <f t="shared" si="27"/>
        <v xml:space="preserve">0 </v>
      </c>
      <c r="T113" s="944" t="str">
        <f t="shared" si="27"/>
        <v xml:space="preserve">0 </v>
      </c>
      <c r="U113" s="944" t="str">
        <f t="shared" si="27"/>
        <v xml:space="preserve">0 </v>
      </c>
      <c r="V113" s="944" t="str">
        <f t="shared" si="27"/>
        <v xml:space="preserve">0 </v>
      </c>
      <c r="W113" s="945" t="str">
        <f t="shared" si="27"/>
        <v xml:space="preserve">0 </v>
      </c>
      <c r="X113" s="1527"/>
      <c r="Y113" s="1109"/>
    </row>
    <row r="114" spans="2:25" ht="15.75" thickBot="1" x14ac:dyDescent="0.3">
      <c r="B114" s="1798"/>
      <c r="C114" s="378"/>
      <c r="D114" s="378"/>
      <c r="E114" s="378"/>
      <c r="F114" s="244"/>
      <c r="G114" s="259"/>
      <c r="H114" s="1522" t="s">
        <v>629</v>
      </c>
      <c r="I114" s="1610">
        <f t="shared" ref="I114:W114" si="28">I81-I90-I112</f>
        <v>0</v>
      </c>
      <c r="J114" s="1611">
        <f t="shared" si="28"/>
        <v>0</v>
      </c>
      <c r="K114" s="1611">
        <f t="shared" si="28"/>
        <v>0</v>
      </c>
      <c r="L114" s="1611">
        <f t="shared" si="28"/>
        <v>0</v>
      </c>
      <c r="M114" s="1611">
        <f t="shared" si="28"/>
        <v>0</v>
      </c>
      <c r="N114" s="1611">
        <f t="shared" si="28"/>
        <v>0</v>
      </c>
      <c r="O114" s="1611">
        <f t="shared" si="28"/>
        <v>0</v>
      </c>
      <c r="P114" s="1611">
        <f t="shared" si="28"/>
        <v>0</v>
      </c>
      <c r="Q114" s="1611">
        <f t="shared" si="28"/>
        <v>0</v>
      </c>
      <c r="R114" s="1611">
        <f t="shared" si="28"/>
        <v>0</v>
      </c>
      <c r="S114" s="1611">
        <f t="shared" si="28"/>
        <v>0</v>
      </c>
      <c r="T114" s="1611">
        <f t="shared" si="28"/>
        <v>0</v>
      </c>
      <c r="U114" s="1611">
        <f t="shared" si="28"/>
        <v>0</v>
      </c>
      <c r="V114" s="1611">
        <f t="shared" si="28"/>
        <v>0</v>
      </c>
      <c r="W114" s="1612">
        <f t="shared" si="28"/>
        <v>0</v>
      </c>
      <c r="X114" s="1527"/>
      <c r="Y114" s="1109"/>
    </row>
    <row r="115" spans="2:25" s="358" customFormat="1" x14ac:dyDescent="0.25">
      <c r="B115" s="1800"/>
      <c r="C115" s="1391"/>
      <c r="D115" s="1391"/>
      <c r="E115" s="1391"/>
      <c r="F115" s="1391"/>
      <c r="G115" s="1391"/>
      <c r="H115" s="1391"/>
      <c r="I115" s="1391"/>
      <c r="J115" s="1391"/>
      <c r="K115" s="1391"/>
      <c r="L115" s="1391"/>
      <c r="M115" s="1391"/>
      <c r="N115" s="1391"/>
      <c r="O115" s="1391"/>
      <c r="P115" s="1391"/>
      <c r="Q115" s="1391"/>
      <c r="R115" s="1391"/>
      <c r="S115" s="1391"/>
      <c r="T115" s="1391"/>
      <c r="U115" s="1391"/>
      <c r="V115" s="1391"/>
      <c r="W115" s="1391"/>
      <c r="X115" s="1391"/>
      <c r="Y115" s="1117"/>
    </row>
    <row r="116" spans="2:25" s="358" customFormat="1" ht="15.75" thickBot="1" x14ac:dyDescent="0.3">
      <c r="B116" s="1800"/>
      <c r="C116" s="1391"/>
      <c r="D116" s="1391" t="s">
        <v>532</v>
      </c>
      <c r="E116" s="1391"/>
      <c r="F116" s="1391"/>
      <c r="G116" s="1391"/>
      <c r="H116" s="1391"/>
      <c r="I116" s="1391"/>
      <c r="J116" s="1391"/>
      <c r="K116" s="1391"/>
      <c r="L116" s="1391"/>
      <c r="M116" s="1391"/>
      <c r="N116" s="1391"/>
      <c r="O116" s="1391"/>
      <c r="P116" s="1391"/>
      <c r="Q116" s="1391"/>
      <c r="R116" s="1391"/>
      <c r="S116" s="1391"/>
      <c r="T116" s="1391"/>
      <c r="U116" s="1391"/>
      <c r="V116" s="1391"/>
      <c r="W116" s="1391"/>
      <c r="X116" s="1391"/>
      <c r="Y116" s="1117"/>
    </row>
    <row r="117" spans="2:25" s="358" customFormat="1" x14ac:dyDescent="0.25">
      <c r="B117" s="1800"/>
      <c r="C117" s="1391"/>
      <c r="D117" s="2158"/>
      <c r="E117" s="2159"/>
      <c r="F117" s="2159"/>
      <c r="G117" s="2159"/>
      <c r="H117" s="2159"/>
      <c r="I117" s="2159"/>
      <c r="J117" s="2159"/>
      <c r="K117" s="2159"/>
      <c r="L117" s="2159"/>
      <c r="M117" s="2159"/>
      <c r="N117" s="2159"/>
      <c r="O117" s="2159"/>
      <c r="P117" s="2159"/>
      <c r="Q117" s="2159"/>
      <c r="R117" s="2159"/>
      <c r="S117" s="2159"/>
      <c r="T117" s="2159"/>
      <c r="U117" s="2159"/>
      <c r="V117" s="2159"/>
      <c r="W117" s="2160"/>
      <c r="X117" s="1391"/>
      <c r="Y117" s="1117"/>
    </row>
    <row r="118" spans="2:25" s="358" customFormat="1" x14ac:dyDescent="0.25">
      <c r="B118" s="1800"/>
      <c r="C118" s="1391"/>
      <c r="D118" s="2161"/>
      <c r="E118" s="2162"/>
      <c r="F118" s="2162"/>
      <c r="G118" s="2162"/>
      <c r="H118" s="2162"/>
      <c r="I118" s="2162"/>
      <c r="J118" s="2162"/>
      <c r="K118" s="2162"/>
      <c r="L118" s="2162"/>
      <c r="M118" s="2162"/>
      <c r="N118" s="2162"/>
      <c r="O118" s="2162"/>
      <c r="P118" s="2162"/>
      <c r="Q118" s="2162"/>
      <c r="R118" s="2162"/>
      <c r="S118" s="2162"/>
      <c r="T118" s="2162"/>
      <c r="U118" s="2162"/>
      <c r="V118" s="2162"/>
      <c r="W118" s="2163"/>
      <c r="X118" s="1391"/>
      <c r="Y118" s="1117"/>
    </row>
    <row r="119" spans="2:25" s="358" customFormat="1" ht="15.75" thickBot="1" x14ac:dyDescent="0.3">
      <c r="B119" s="1800"/>
      <c r="C119" s="1391"/>
      <c r="D119" s="2164"/>
      <c r="E119" s="2165"/>
      <c r="F119" s="2165"/>
      <c r="G119" s="2165"/>
      <c r="H119" s="2165"/>
      <c r="I119" s="2165"/>
      <c r="J119" s="2165"/>
      <c r="K119" s="2165"/>
      <c r="L119" s="2165"/>
      <c r="M119" s="2165"/>
      <c r="N119" s="2165"/>
      <c r="O119" s="2165"/>
      <c r="P119" s="2165"/>
      <c r="Q119" s="2165"/>
      <c r="R119" s="2165"/>
      <c r="S119" s="2165"/>
      <c r="T119" s="2165"/>
      <c r="U119" s="2165"/>
      <c r="V119" s="2165"/>
      <c r="W119" s="2166"/>
      <c r="X119" s="1391"/>
      <c r="Y119" s="1117"/>
    </row>
    <row r="120" spans="2:25" s="358" customFormat="1" ht="15.75" thickBot="1" x14ac:dyDescent="0.3">
      <c r="B120" s="1803"/>
      <c r="C120" s="1461"/>
      <c r="D120" s="1118"/>
      <c r="E120" s="1118"/>
      <c r="F120" s="1118"/>
      <c r="G120" s="1118"/>
      <c r="H120" s="1118"/>
      <c r="I120" s="1118"/>
      <c r="J120" s="1118"/>
      <c r="K120" s="1118"/>
      <c r="L120" s="1118"/>
      <c r="M120" s="1118"/>
      <c r="N120" s="1118"/>
      <c r="O120" s="1118"/>
      <c r="P120" s="1118"/>
      <c r="Q120" s="1118"/>
      <c r="R120" s="1118"/>
      <c r="S120" s="1118"/>
      <c r="T120" s="1118"/>
      <c r="U120" s="1118"/>
      <c r="V120" s="1118"/>
      <c r="W120" s="1118"/>
      <c r="X120" s="1461"/>
      <c r="Y120" s="1466"/>
    </row>
    <row r="121" spans="2:25" s="358" customFormat="1" ht="7.5" customHeight="1" x14ac:dyDescent="0.25"/>
    <row r="122" spans="2:25" s="358" customFormat="1" x14ac:dyDescent="0.25"/>
    <row r="123" spans="2:25" s="358" customFormat="1" x14ac:dyDescent="0.25"/>
    <row r="124" spans="2:25" s="358" customFormat="1" x14ac:dyDescent="0.25"/>
    <row r="125" spans="2:25" s="358" customFormat="1" ht="7.5" customHeight="1" x14ac:dyDescent="0.25"/>
    <row r="126" spans="2:25" s="358" customFormat="1" x14ac:dyDescent="0.25"/>
    <row r="127" spans="2:25" s="358" customFormat="1" ht="7.5" customHeight="1" x14ac:dyDescent="0.25"/>
    <row r="128" spans="2:25" s="358" customFormat="1" x14ac:dyDescent="0.25"/>
    <row r="129" s="358" customFormat="1" x14ac:dyDescent="0.25"/>
    <row r="130" s="358" customFormat="1" ht="7.5" customHeight="1" x14ac:dyDescent="0.25"/>
    <row r="131" s="358" customFormat="1" x14ac:dyDescent="0.25"/>
    <row r="132" s="358" customFormat="1" x14ac:dyDescent="0.25"/>
    <row r="133" s="358" customFormat="1" x14ac:dyDescent="0.25"/>
    <row r="134" s="358" customFormat="1" x14ac:dyDescent="0.25"/>
    <row r="135" s="358" customFormat="1" x14ac:dyDescent="0.25"/>
    <row r="136" s="358" customFormat="1" x14ac:dyDescent="0.25"/>
    <row r="137" s="358" customFormat="1" x14ac:dyDescent="0.25"/>
    <row r="138" s="358" customFormat="1" x14ac:dyDescent="0.25"/>
    <row r="139" s="358" customFormat="1" x14ac:dyDescent="0.25"/>
    <row r="140" s="358" customFormat="1" x14ac:dyDescent="0.25"/>
    <row r="141" s="358" customFormat="1" x14ac:dyDescent="0.25"/>
    <row r="142" s="358" customFormat="1" x14ac:dyDescent="0.25"/>
    <row r="143" s="358" customFormat="1" x14ac:dyDescent="0.25"/>
    <row r="144" s="358" customFormat="1" x14ac:dyDescent="0.25"/>
    <row r="145" s="358" customFormat="1" x14ac:dyDescent="0.25"/>
    <row r="146" s="358" customFormat="1" x14ac:dyDescent="0.25"/>
    <row r="147" s="358" customFormat="1" x14ac:dyDescent="0.25"/>
    <row r="148" s="358" customFormat="1" ht="7.5" customHeight="1" x14ac:dyDescent="0.25"/>
    <row r="149" s="358" customFormat="1" x14ac:dyDescent="0.25"/>
    <row r="150" s="358" customFormat="1" x14ac:dyDescent="0.25"/>
    <row r="151" s="358" customFormat="1" ht="9" customHeight="1" x14ac:dyDescent="0.25"/>
  </sheetData>
  <sheetProtection algorithmName="SHA-512" hashValue="TRvoeuIFvgh5J+7QhuJ8bbkM4prCO5is28ra8RuOe91VZwKfpwauoJRQZPq+G3wF9WL9MkiNXTZUE9a9THE3AQ==" saltValue="EKpGNEO/Vm9Mh226BC+61g==" spinCount="100000" sheet="1" formatCells="0" formatColumns="0" formatRows="0"/>
  <mergeCells count="31">
    <mergeCell ref="D66:W66"/>
    <mergeCell ref="D29:G29"/>
    <mergeCell ref="D14:W14"/>
    <mergeCell ref="D16:N16"/>
    <mergeCell ref="D24:G24"/>
    <mergeCell ref="D25:G25"/>
    <mergeCell ref="D28:G28"/>
    <mergeCell ref="G106:H106"/>
    <mergeCell ref="D93:E93"/>
    <mergeCell ref="G97:H97"/>
    <mergeCell ref="D98:F98"/>
    <mergeCell ref="G98:H98"/>
    <mergeCell ref="D99:F99"/>
    <mergeCell ref="G99:H99"/>
    <mergeCell ref="E95:H95"/>
    <mergeCell ref="D69:E69"/>
    <mergeCell ref="D70:E70"/>
    <mergeCell ref="D71:E71"/>
    <mergeCell ref="D117:W119"/>
    <mergeCell ref="D85:E85"/>
    <mergeCell ref="D107:F107"/>
    <mergeCell ref="G107:H107"/>
    <mergeCell ref="D108:F108"/>
    <mergeCell ref="G108:H108"/>
    <mergeCell ref="D109:F109"/>
    <mergeCell ref="G109:H109"/>
    <mergeCell ref="D100:F100"/>
    <mergeCell ref="G100:H100"/>
    <mergeCell ref="F103:H103"/>
    <mergeCell ref="G105:H105"/>
    <mergeCell ref="D106:F106"/>
  </mergeCells>
  <conditionalFormatting sqref="I103:W103">
    <cfRule type="cellIs" dxfId="8" priority="10" operator="lessThan">
      <formula>0</formula>
    </cfRule>
  </conditionalFormatting>
  <conditionalFormatting sqref="I36:W36 I103:W103 I114:W114 I81:W81">
    <cfRule type="cellIs" dxfId="7" priority="9" operator="lessThan">
      <formula>0</formula>
    </cfRule>
  </conditionalFormatting>
  <conditionalFormatting sqref="G74:G75">
    <cfRule type="cellIs" dxfId="6" priority="8" operator="notEqual">
      <formula>0.03</formula>
    </cfRule>
  </conditionalFormatting>
  <conditionalFormatting sqref="G41:G61">
    <cfRule type="cellIs" dxfId="5" priority="5" operator="notEqual">
      <formula>0.03</formula>
    </cfRule>
  </conditionalFormatting>
  <conditionalFormatting sqref="I89">
    <cfRule type="cellIs" dxfId="4" priority="3" operator="equal">
      <formula>"none"</formula>
    </cfRule>
  </conditionalFormatting>
  <conditionalFormatting sqref="G70">
    <cfRule type="cellIs" dxfId="3" priority="2" operator="notEqual">
      <formula>0.03</formula>
    </cfRule>
  </conditionalFormatting>
  <conditionalFormatting sqref="G71">
    <cfRule type="cellIs" dxfId="2" priority="1" operator="notEqual">
      <formula>0.03</formula>
    </cfRule>
  </conditionalFormatting>
  <dataValidations count="5">
    <dataValidation allowBlank="1" showInputMessage="1" showErrorMessage="1" promptTitle="Non-Residential Vacancy Rate" prompt="Default Value = 10%" sqref="H35"/>
    <dataValidation allowBlank="1" showInputMessage="1" showErrorMessage="1" promptTitle="Residential Vacancy Rate" prompt="Use estimate from Market Study, if applicable. _x000a__x000a_Default Value = 5.0%" sqref="H34"/>
    <dataValidation allowBlank="1" showInputMessage="1" showErrorMessage="1" promptTitle="Gross Rental Subsidy Income" prompt="Default Value = 2.5%" sqref="H25"/>
    <dataValidation allowBlank="1" showInputMessage="1" showErrorMessage="1" promptTitle="Gross Rental HA/HUD/USDA Subsidy" prompt="Default Value = 2.5%" sqref="H24"/>
    <dataValidation allowBlank="1" showInputMessage="1" showErrorMessage="1" promptTitle="Gross Tenant Paid Rental Income" prompt="Default Value = 2.5%" sqref="H23"/>
  </dataValidations>
  <pageMargins left="0.25" right="0.25" top="0.5" bottom="0.75" header="0.25" footer="0.25"/>
  <pageSetup paperSize="5" scale="66" fitToHeight="2" orientation="landscape" r:id="rId1"/>
  <headerFooter>
    <oddFooter>&amp;LForm 8D
Operating Pro Forma&amp;CCFA Forms</oddFooter>
  </headerFooter>
  <rowBreaks count="1" manualBreakCount="1">
    <brk id="64" min="1" max="24"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7:K51"/>
  <sheetViews>
    <sheetView showGridLines="0" zoomScaleNormal="100" workbookViewId="0">
      <selection activeCell="J20" sqref="J20"/>
    </sheetView>
  </sheetViews>
  <sheetFormatPr defaultColWidth="9.140625" defaultRowHeight="15" x14ac:dyDescent="0.25"/>
  <cols>
    <col min="1" max="2" width="1.7109375" style="362" customWidth="1"/>
    <col min="3" max="3" width="14.28515625" style="362" customWidth="1"/>
    <col min="4" max="4" width="10" style="362" customWidth="1"/>
    <col min="5" max="5" width="74.28515625" style="362" customWidth="1"/>
    <col min="6" max="6" width="1.7109375" style="362" customWidth="1"/>
    <col min="7" max="16384" width="9.140625" style="362"/>
  </cols>
  <sheetData>
    <row r="7" spans="2:6" ht="15.75" thickBot="1" x14ac:dyDescent="0.3"/>
    <row r="8" spans="2:6" ht="9" customHeight="1" x14ac:dyDescent="0.25">
      <c r="B8" s="550"/>
      <c r="C8" s="551"/>
      <c r="D8" s="551"/>
      <c r="E8" s="552"/>
      <c r="F8" s="553"/>
    </row>
    <row r="9" spans="2:6" ht="18.75" x14ac:dyDescent="0.3">
      <c r="B9" s="554"/>
      <c r="C9" s="1938" t="s">
        <v>697</v>
      </c>
      <c r="D9" s="1938"/>
      <c r="E9" s="1938"/>
      <c r="F9" s="555"/>
    </row>
    <row r="10" spans="2:6" x14ac:dyDescent="0.25">
      <c r="B10" s="554"/>
      <c r="C10" s="1507"/>
      <c r="D10" s="1507"/>
      <c r="E10" s="212"/>
      <c r="F10" s="555"/>
    </row>
    <row r="11" spans="2:6" ht="15.75" thickBot="1" x14ac:dyDescent="0.3">
      <c r="B11" s="554"/>
      <c r="C11" s="2214" t="str">
        <f>IF('1'!G5="","Enter Project Name on Form 1",(CONCATENATE("Project Name: ",'1'!G5)))</f>
        <v>Enter Project Name on Form 1</v>
      </c>
      <c r="D11" s="2214"/>
      <c r="E11" s="2214"/>
      <c r="F11" s="555"/>
    </row>
    <row r="12" spans="2:6" ht="22.5" customHeight="1" x14ac:dyDescent="0.25">
      <c r="B12" s="554"/>
      <c r="C12" s="259"/>
      <c r="D12" s="259"/>
      <c r="E12" s="378"/>
      <c r="F12" s="555"/>
    </row>
    <row r="13" spans="2:6" x14ac:dyDescent="0.25">
      <c r="B13" s="554"/>
      <c r="C13" s="556" t="s">
        <v>417</v>
      </c>
      <c r="D13" s="556"/>
      <c r="E13" s="212"/>
      <c r="F13" s="555"/>
    </row>
    <row r="14" spans="2:6" ht="15.75" thickBot="1" x14ac:dyDescent="0.3">
      <c r="B14" s="554"/>
      <c r="C14" s="127" t="s">
        <v>1061</v>
      </c>
      <c r="D14" s="127"/>
      <c r="E14" s="557"/>
      <c r="F14" s="555"/>
    </row>
    <row r="15" spans="2:6" x14ac:dyDescent="0.25">
      <c r="B15" s="554"/>
      <c r="C15" s="2205"/>
      <c r="D15" s="2206"/>
      <c r="E15" s="2207"/>
      <c r="F15" s="555"/>
    </row>
    <row r="16" spans="2:6" x14ac:dyDescent="0.25">
      <c r="B16" s="554"/>
      <c r="C16" s="2208"/>
      <c r="D16" s="2209"/>
      <c r="E16" s="2210"/>
      <c r="F16" s="555"/>
    </row>
    <row r="17" spans="1:11" x14ac:dyDescent="0.25">
      <c r="B17" s="554"/>
      <c r="C17" s="2208"/>
      <c r="D17" s="2209"/>
      <c r="E17" s="2210"/>
      <c r="F17" s="555"/>
    </row>
    <row r="18" spans="1:11" ht="15.75" thickBot="1" x14ac:dyDescent="0.3">
      <c r="B18" s="554"/>
      <c r="C18" s="2211"/>
      <c r="D18" s="2212"/>
      <c r="E18" s="2213"/>
      <c r="F18" s="555"/>
    </row>
    <row r="19" spans="1:11" x14ac:dyDescent="0.25">
      <c r="B19" s="554"/>
      <c r="C19" s="128"/>
      <c r="D19" s="128"/>
      <c r="E19" s="557"/>
      <c r="F19" s="555"/>
    </row>
    <row r="20" spans="1:11" x14ac:dyDescent="0.25">
      <c r="A20" s="359"/>
      <c r="B20" s="554"/>
      <c r="C20" s="556" t="s">
        <v>418</v>
      </c>
      <c r="D20" s="556"/>
      <c r="E20" s="313"/>
      <c r="F20" s="558"/>
      <c r="G20" s="359"/>
      <c r="H20" s="359"/>
      <c r="I20" s="359"/>
      <c r="J20" s="359"/>
      <c r="K20" s="359"/>
    </row>
    <row r="21" spans="1:11" ht="7.5" customHeight="1" x14ac:dyDescent="0.25">
      <c r="A21" s="359"/>
      <c r="B21" s="554"/>
      <c r="C21" s="559"/>
      <c r="D21" s="559"/>
      <c r="E21" s="313"/>
      <c r="F21" s="558"/>
      <c r="G21" s="359"/>
      <c r="H21" s="359"/>
      <c r="I21" s="359"/>
      <c r="J21" s="359"/>
      <c r="K21" s="359"/>
    </row>
    <row r="22" spans="1:11" ht="15.75" thickBot="1" x14ac:dyDescent="0.3">
      <c r="A22" s="359"/>
      <c r="B22" s="554"/>
      <c r="C22" s="235" t="s">
        <v>370</v>
      </c>
      <c r="D22" s="235"/>
      <c r="E22" s="510"/>
      <c r="F22" s="558"/>
      <c r="G22" s="359"/>
      <c r="H22" s="359"/>
      <c r="I22" s="359"/>
      <c r="J22" s="359"/>
      <c r="K22" s="359"/>
    </row>
    <row r="23" spans="1:11" x14ac:dyDescent="0.25">
      <c r="A23" s="359"/>
      <c r="B23" s="554"/>
      <c r="C23" s="258" t="s">
        <v>372</v>
      </c>
      <c r="D23" s="258"/>
      <c r="E23" s="819" t="str">
        <f>IF('8D'!I41&lt;&gt;0,"Cost listed on Form 8E. Please provide detail here. (Overwrite this text with your answer)","")</f>
        <v/>
      </c>
      <c r="F23" s="558"/>
      <c r="G23" s="359"/>
      <c r="H23" s="359"/>
      <c r="I23" s="359"/>
      <c r="J23" s="359"/>
      <c r="K23" s="359"/>
    </row>
    <row r="24" spans="1:11" x14ac:dyDescent="0.25">
      <c r="A24" s="359"/>
      <c r="B24" s="554"/>
      <c r="C24" s="258" t="s">
        <v>373</v>
      </c>
      <c r="D24" s="258"/>
      <c r="E24" s="820" t="str">
        <f>IF('8D'!I42&lt;&gt;0,"Cost listed on Form 8E. Please provide detail here. (Overwrite this text with your answer)","")</f>
        <v/>
      </c>
      <c r="F24" s="558"/>
      <c r="G24" s="359"/>
      <c r="H24" s="359"/>
      <c r="I24" s="359"/>
      <c r="J24" s="359"/>
      <c r="K24" s="359"/>
    </row>
    <row r="25" spans="1:11" x14ac:dyDescent="0.25">
      <c r="A25" s="359"/>
      <c r="B25" s="554"/>
      <c r="C25" s="258" t="s">
        <v>374</v>
      </c>
      <c r="D25" s="258"/>
      <c r="E25" s="820" t="str">
        <f>IF('8D'!I43&lt;&gt;0,"Cost listed on Form 8E. Please provide detail here. (Overwrite this text with your answer)","")</f>
        <v/>
      </c>
      <c r="F25" s="558"/>
      <c r="G25" s="359"/>
      <c r="H25" s="359"/>
      <c r="I25" s="359"/>
      <c r="J25" s="359"/>
      <c r="K25" s="359"/>
    </row>
    <row r="26" spans="1:11" x14ac:dyDescent="0.25">
      <c r="A26" s="359"/>
      <c r="B26" s="554"/>
      <c r="C26" s="258" t="s">
        <v>375</v>
      </c>
      <c r="D26" s="258"/>
      <c r="E26" s="820" t="str">
        <f>IF('8D'!I44&lt;&gt;0,"Cost listed on Form 8E. Please provide detail here. (Overwrite this text with your answer)","")</f>
        <v/>
      </c>
      <c r="F26" s="558"/>
      <c r="G26" s="359"/>
      <c r="H26" s="359"/>
      <c r="I26" s="359"/>
      <c r="J26" s="359"/>
      <c r="K26" s="359"/>
    </row>
    <row r="27" spans="1:11" x14ac:dyDescent="0.25">
      <c r="A27" s="359"/>
      <c r="B27" s="554"/>
      <c r="C27" s="258" t="s">
        <v>376</v>
      </c>
      <c r="D27" s="258"/>
      <c r="E27" s="820" t="str">
        <f>IF('8D'!I45&lt;&gt;0,"Cost listed on Form 8E. Please provide detail here. (Overwrite this text with your answer)","")</f>
        <v/>
      </c>
      <c r="F27" s="558"/>
      <c r="G27" s="359"/>
      <c r="H27" s="359"/>
      <c r="I27" s="359"/>
      <c r="J27" s="359"/>
      <c r="K27" s="359"/>
    </row>
    <row r="28" spans="1:11" x14ac:dyDescent="0.25">
      <c r="A28" s="359"/>
      <c r="B28" s="554"/>
      <c r="C28" s="258" t="s">
        <v>377</v>
      </c>
      <c r="D28" s="258"/>
      <c r="E28" s="820" t="str">
        <f>IF('8D'!I46&lt;&gt;0,"Cost listed on Form 8E. Please provide detail here. (Overwrite this text with your answer)","")</f>
        <v/>
      </c>
      <c r="F28" s="558"/>
      <c r="G28" s="359"/>
      <c r="H28" s="359"/>
      <c r="I28" s="359"/>
      <c r="J28" s="359"/>
      <c r="K28" s="359"/>
    </row>
    <row r="29" spans="1:11" x14ac:dyDescent="0.25">
      <c r="A29" s="359"/>
      <c r="B29" s="554"/>
      <c r="C29" s="258" t="s">
        <v>378</v>
      </c>
      <c r="D29" s="258"/>
      <c r="E29" s="820" t="str">
        <f>IF('8D'!I47&lt;&gt;0,"Cost listed on Form 8E. Please provide detail here. (Overwrite this text with your answer)","")</f>
        <v/>
      </c>
      <c r="F29" s="558"/>
      <c r="G29" s="359"/>
      <c r="H29" s="359"/>
      <c r="I29" s="359"/>
      <c r="J29" s="359"/>
      <c r="K29" s="359"/>
    </row>
    <row r="30" spans="1:11" x14ac:dyDescent="0.25">
      <c r="A30" s="359"/>
      <c r="B30" s="554"/>
      <c r="C30" s="258" t="s">
        <v>379</v>
      </c>
      <c r="D30" s="258"/>
      <c r="E30" s="820" t="str">
        <f>IF('8D'!I48&lt;&gt;0,"Cost listed on Form 8E. Please provide detail here. (Overwrite this text with your answer)","")</f>
        <v/>
      </c>
      <c r="F30" s="558"/>
      <c r="G30" s="359"/>
      <c r="H30" s="359"/>
      <c r="I30" s="359"/>
      <c r="J30" s="359"/>
      <c r="K30" s="359"/>
    </row>
    <row r="31" spans="1:11" x14ac:dyDescent="0.25">
      <c r="A31" s="359"/>
      <c r="B31" s="554"/>
      <c r="C31" s="258" t="s">
        <v>380</v>
      </c>
      <c r="D31" s="258"/>
      <c r="E31" s="820" t="str">
        <f>IF('8D'!I49&lt;&gt;0,"Cost listed on Form 8E. Please provide detail here. (Overwrite this text with your answer)","")</f>
        <v/>
      </c>
      <c r="F31" s="558"/>
      <c r="G31" s="359"/>
      <c r="H31" s="359"/>
      <c r="I31" s="359"/>
      <c r="J31" s="359"/>
      <c r="K31" s="359"/>
    </row>
    <row r="32" spans="1:11" x14ac:dyDescent="0.25">
      <c r="A32" s="359"/>
      <c r="B32" s="554"/>
      <c r="C32" s="258" t="s">
        <v>381</v>
      </c>
      <c r="D32" s="258"/>
      <c r="E32" s="820" t="str">
        <f>IF('8D'!I50&lt;&gt;0,"Cost listed on Form 8E. Please provide detail here. (Overwrite this text with your answer)","")</f>
        <v/>
      </c>
      <c r="F32" s="558"/>
      <c r="G32" s="359"/>
      <c r="H32" s="359"/>
      <c r="I32" s="359"/>
      <c r="J32" s="359"/>
      <c r="K32" s="359"/>
    </row>
    <row r="33" spans="1:11" x14ac:dyDescent="0.25">
      <c r="A33" s="359"/>
      <c r="B33" s="554"/>
      <c r="C33" s="258" t="s">
        <v>382</v>
      </c>
      <c r="D33" s="258"/>
      <c r="E33" s="820" t="str">
        <f>IF('8D'!I51&lt;&gt;0,"Cost listed on Form 8E. Please provide detail here. (Overwrite this text with your answer)","")</f>
        <v/>
      </c>
      <c r="F33" s="558"/>
      <c r="G33" s="359"/>
      <c r="H33" s="359"/>
      <c r="I33" s="359"/>
      <c r="J33" s="359"/>
      <c r="K33" s="359"/>
    </row>
    <row r="34" spans="1:11" x14ac:dyDescent="0.25">
      <c r="A34" s="359"/>
      <c r="B34" s="554"/>
      <c r="C34" s="258" t="s">
        <v>383</v>
      </c>
      <c r="D34" s="258"/>
      <c r="E34" s="820" t="str">
        <f>IF('8D'!I52&lt;&gt;0,"Cost listed on Form 8E. Please provide detail here. (Overwrite this text with your answer)","")</f>
        <v/>
      </c>
      <c r="F34" s="558"/>
      <c r="G34" s="359"/>
      <c r="H34" s="359"/>
      <c r="I34" s="359"/>
      <c r="J34" s="359"/>
      <c r="K34" s="359"/>
    </row>
    <row r="35" spans="1:11" x14ac:dyDescent="0.25">
      <c r="A35" s="359"/>
      <c r="B35" s="554"/>
      <c r="C35" s="258" t="s">
        <v>384</v>
      </c>
      <c r="D35" s="258"/>
      <c r="E35" s="820" t="str">
        <f>IF('8D'!I53&lt;&gt;0,"Cost listed on Form 8E. Please provide detail here. (Overwrite this text with your answer)","")</f>
        <v/>
      </c>
      <c r="F35" s="558"/>
      <c r="G35" s="359"/>
      <c r="H35" s="359"/>
      <c r="I35" s="359"/>
      <c r="J35" s="359"/>
      <c r="K35" s="359"/>
    </row>
    <row r="36" spans="1:11" x14ac:dyDescent="0.25">
      <c r="A36" s="359"/>
      <c r="B36" s="554"/>
      <c r="C36" s="258" t="s">
        <v>385</v>
      </c>
      <c r="D36" s="258"/>
      <c r="E36" s="820" t="str">
        <f>IF('8D'!I54&lt;&gt;0,"Cost listed on Form 8E. Please provide detail here. (Overwrite this text with your answer)","")</f>
        <v/>
      </c>
      <c r="F36" s="558"/>
      <c r="G36" s="359"/>
      <c r="H36" s="359"/>
      <c r="I36" s="359"/>
      <c r="J36" s="359"/>
      <c r="K36" s="359"/>
    </row>
    <row r="37" spans="1:11" x14ac:dyDescent="0.25">
      <c r="A37" s="359"/>
      <c r="B37" s="554"/>
      <c r="C37" s="258" t="s">
        <v>386</v>
      </c>
      <c r="D37" s="258"/>
      <c r="E37" s="820" t="str">
        <f>IF('8D'!I55&lt;&gt;0,"Cost listed on Form 8E. Please provide detail here. (Overwrite this text with your answer)","")</f>
        <v/>
      </c>
      <c r="F37" s="558"/>
      <c r="G37" s="359"/>
      <c r="H37" s="359"/>
      <c r="I37" s="359"/>
      <c r="J37" s="359"/>
      <c r="K37" s="359"/>
    </row>
    <row r="38" spans="1:11" x14ac:dyDescent="0.25">
      <c r="A38" s="359"/>
      <c r="B38" s="554"/>
      <c r="C38" s="258" t="s">
        <v>387</v>
      </c>
      <c r="D38" s="258"/>
      <c r="E38" s="820" t="str">
        <f>IF('8D'!I56&lt;&gt;0,"Cost listed on Form 8E. Please provide detail here. (Overwrite this text with your answer)","")</f>
        <v/>
      </c>
      <c r="F38" s="558"/>
      <c r="G38" s="359"/>
      <c r="H38" s="359"/>
      <c r="I38" s="359"/>
      <c r="J38" s="359"/>
      <c r="K38" s="359"/>
    </row>
    <row r="39" spans="1:11" x14ac:dyDescent="0.25">
      <c r="A39" s="359"/>
      <c r="B39" s="554"/>
      <c r="C39" s="258" t="s">
        <v>388</v>
      </c>
      <c r="D39" s="258"/>
      <c r="E39" s="820" t="str">
        <f>IF('8D'!I57&lt;&gt;0,"Cost listed on Form 8E. Please provide detail here. (Overwrite this text with your answer)","")</f>
        <v/>
      </c>
      <c r="F39" s="558"/>
      <c r="G39" s="359"/>
      <c r="H39" s="359"/>
      <c r="I39" s="359"/>
      <c r="J39" s="359"/>
      <c r="K39" s="359"/>
    </row>
    <row r="40" spans="1:11" x14ac:dyDescent="0.25">
      <c r="A40" s="359"/>
      <c r="B40" s="554"/>
      <c r="C40" s="258" t="s">
        <v>389</v>
      </c>
      <c r="D40" s="258"/>
      <c r="E40" s="820" t="str">
        <f>IF('8D'!I58&lt;&gt;0,"Cost listed on Form 8E. Please provide detail here. (Overwrite this text with your answer)","")</f>
        <v/>
      </c>
      <c r="F40" s="558"/>
      <c r="G40" s="359"/>
      <c r="H40" s="359"/>
      <c r="I40" s="359"/>
      <c r="J40" s="359"/>
      <c r="K40" s="359"/>
    </row>
    <row r="41" spans="1:11" x14ac:dyDescent="0.25">
      <c r="A41" s="359"/>
      <c r="B41" s="554"/>
      <c r="C41" s="258" t="s">
        <v>390</v>
      </c>
      <c r="D41" s="258"/>
      <c r="E41" s="820" t="str">
        <f>IF('8D'!I59&lt;&gt;0,"Cost listed on Form 8E. Please provide detail here. (Overwrite this text with your answer)","")</f>
        <v/>
      </c>
      <c r="F41" s="558"/>
      <c r="G41" s="359"/>
      <c r="H41" s="359"/>
      <c r="I41" s="359"/>
      <c r="J41" s="359"/>
      <c r="K41" s="359"/>
    </row>
    <row r="42" spans="1:11" x14ac:dyDescent="0.25">
      <c r="A42" s="359"/>
      <c r="B42" s="554"/>
      <c r="C42" s="258" t="s">
        <v>391</v>
      </c>
      <c r="D42" s="258"/>
      <c r="E42" s="820" t="str">
        <f>IF('8D'!I60&lt;&gt;0,"Cost listed on Form 8E. Please provide detail here. (Overwrite this text with your answer)","")</f>
        <v/>
      </c>
      <c r="F42" s="558"/>
      <c r="G42" s="359"/>
      <c r="H42" s="359"/>
      <c r="I42" s="359"/>
      <c r="J42" s="359"/>
      <c r="K42" s="359"/>
    </row>
    <row r="43" spans="1:11" ht="30" customHeight="1" x14ac:dyDescent="0.25">
      <c r="A43" s="359"/>
      <c r="B43" s="554"/>
      <c r="C43" s="2201" t="s">
        <v>496</v>
      </c>
      <c r="D43" s="2202"/>
      <c r="E43" s="2203" t="str">
        <f>IF('8D'!I61&lt;&gt;0,"Cost listed on Form 8E. Please provide detail here. (Overwrite this text with your answer)","")</f>
        <v/>
      </c>
      <c r="F43" s="558"/>
      <c r="G43" s="359"/>
      <c r="H43" s="359"/>
      <c r="I43" s="359"/>
      <c r="J43" s="359"/>
      <c r="K43" s="359"/>
    </row>
    <row r="44" spans="1:11" ht="15.75" thickBot="1" x14ac:dyDescent="0.3">
      <c r="A44" s="359"/>
      <c r="B44" s="554"/>
      <c r="C44" s="262"/>
      <c r="D44" s="263"/>
      <c r="E44" s="2204" t="str">
        <f>IF('8D'!I62&lt;&gt;0,"Cost listed on Form 8E. Please provide detail here. (Overwrite this text with your answer)","")</f>
        <v/>
      </c>
      <c r="F44" s="558"/>
      <c r="G44" s="359"/>
      <c r="H44" s="359"/>
      <c r="I44" s="359"/>
      <c r="J44" s="359"/>
      <c r="K44" s="359"/>
    </row>
    <row r="45" spans="1:11" ht="15.75" thickBot="1" x14ac:dyDescent="0.3">
      <c r="A45" s="359"/>
      <c r="B45" s="554"/>
      <c r="C45" s="235" t="s">
        <v>419</v>
      </c>
      <c r="D45" s="235"/>
      <c r="E45" s="264"/>
      <c r="F45" s="558"/>
      <c r="G45" s="359"/>
      <c r="H45" s="359"/>
      <c r="I45" s="359"/>
      <c r="J45" s="359"/>
      <c r="K45" s="359"/>
    </row>
    <row r="46" spans="1:11" x14ac:dyDescent="0.25">
      <c r="A46" s="359"/>
      <c r="B46" s="554"/>
      <c r="C46" s="261" t="s">
        <v>393</v>
      </c>
      <c r="D46" s="261"/>
      <c r="E46" s="819"/>
      <c r="F46" s="558"/>
      <c r="G46" s="359"/>
      <c r="H46" s="359"/>
      <c r="I46" s="359"/>
      <c r="J46" s="359"/>
      <c r="K46" s="359"/>
    </row>
    <row r="47" spans="1:11" ht="15.75" thickBot="1" x14ac:dyDescent="0.3">
      <c r="A47" s="359"/>
      <c r="B47" s="554"/>
      <c r="C47" s="261" t="s">
        <v>394</v>
      </c>
      <c r="D47" s="261"/>
      <c r="E47" s="821"/>
      <c r="F47" s="558"/>
      <c r="G47" s="359"/>
      <c r="H47" s="359"/>
      <c r="I47" s="359"/>
      <c r="J47" s="359"/>
      <c r="K47" s="359"/>
    </row>
    <row r="48" spans="1:11" ht="15.75" thickBot="1" x14ac:dyDescent="0.3">
      <c r="A48" s="359"/>
      <c r="B48" s="560"/>
      <c r="C48" s="561"/>
      <c r="D48" s="561"/>
      <c r="E48" s="562"/>
      <c r="F48" s="563"/>
      <c r="G48" s="359"/>
      <c r="H48" s="359"/>
      <c r="I48" s="359"/>
      <c r="J48" s="359"/>
      <c r="K48" s="359"/>
    </row>
    <row r="49" spans="1:11" x14ac:dyDescent="0.25">
      <c r="A49" s="359"/>
      <c r="B49" s="359"/>
      <c r="C49" s="359"/>
      <c r="D49" s="359"/>
      <c r="E49" s="359"/>
      <c r="F49" s="359"/>
      <c r="G49" s="359"/>
      <c r="H49" s="359"/>
      <c r="I49" s="359"/>
      <c r="J49" s="359"/>
      <c r="K49" s="359"/>
    </row>
    <row r="50" spans="1:11" x14ac:dyDescent="0.25">
      <c r="A50" s="359"/>
      <c r="B50" s="359"/>
      <c r="C50" s="359"/>
      <c r="D50" s="359"/>
      <c r="E50" s="359"/>
      <c r="F50" s="359"/>
      <c r="G50" s="359"/>
      <c r="H50" s="359"/>
      <c r="I50" s="359"/>
      <c r="J50" s="359"/>
      <c r="K50" s="359"/>
    </row>
    <row r="51" spans="1:11" x14ac:dyDescent="0.25">
      <c r="A51" s="359"/>
      <c r="B51" s="359"/>
      <c r="C51" s="359"/>
      <c r="D51" s="359"/>
      <c r="E51" s="359"/>
      <c r="F51" s="359"/>
      <c r="G51" s="359"/>
      <c r="H51" s="359"/>
      <c r="I51" s="359"/>
      <c r="J51" s="359"/>
      <c r="K51" s="359"/>
    </row>
  </sheetData>
  <sheetProtection algorithmName="SHA-512" hashValue="FxNMGsGblDYL6op2eoyv27dG4HSaGYNkjQ1xz3e1hxBQkauLMxXF7KxvP4MqWivN68rrUs5l56jl5Th6E36nCg==" saltValue="MBL7ctNlFyEi3c58L4914Q==" spinCount="100000" sheet="1" formatCells="0" formatColumns="0" formatRows="0"/>
  <mergeCells count="5">
    <mergeCell ref="C43:D43"/>
    <mergeCell ref="E43:E44"/>
    <mergeCell ref="C15:E18"/>
    <mergeCell ref="C9:E9"/>
    <mergeCell ref="C11:E11"/>
  </mergeCells>
  <conditionalFormatting sqref="E23:E47">
    <cfRule type="containsText" dxfId="1" priority="1" operator="containsText" text="Cost listed on Form 8E. Please provide detail here. (Overwrite this text with your answer)">
      <formula>NOT(ISERROR(SEARCH("Cost listed on Form 8E. Please provide detail here. (Overwrite this text with your answer)",E23)))</formula>
    </cfRule>
  </conditionalFormatting>
  <pageMargins left="0.7" right="0.7" top="0.75" bottom="0.75" header="0.3" footer="0.3"/>
  <pageSetup scale="88" orientation="portrait" r:id="rId1"/>
  <headerFooter>
    <oddFooter>&amp;LForm 8E
Operating Pro Forma Details&amp;CCFA Forms</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B1:I102"/>
  <sheetViews>
    <sheetView showGridLines="0" zoomScaleNormal="100" workbookViewId="0">
      <selection activeCell="K19" sqref="K19"/>
    </sheetView>
  </sheetViews>
  <sheetFormatPr defaultColWidth="9.140625" defaultRowHeight="15" x14ac:dyDescent="0.25"/>
  <cols>
    <col min="1" max="2" width="1.7109375" style="362" customWidth="1"/>
    <col min="3" max="4" width="22.85546875" style="362" customWidth="1"/>
    <col min="5" max="6" width="5.7109375" style="362" customWidth="1"/>
    <col min="7" max="7" width="9.140625" style="362"/>
    <col min="8" max="8" width="22.85546875" style="362" customWidth="1"/>
    <col min="9" max="9" width="1.7109375" style="362" customWidth="1"/>
    <col min="10" max="16384" width="9.140625" style="362"/>
  </cols>
  <sheetData>
    <row r="1" spans="2:9" s="359" customFormat="1" ht="15.75" thickBot="1" x14ac:dyDescent="0.3"/>
    <row r="2" spans="2:9" s="359" customFormat="1" ht="9" customHeight="1" x14ac:dyDescent="0.25">
      <c r="B2" s="564"/>
      <c r="C2" s="565"/>
      <c r="D2" s="565"/>
      <c r="E2" s="565"/>
      <c r="F2" s="565"/>
      <c r="G2" s="565"/>
      <c r="H2" s="565"/>
      <c r="I2" s="566"/>
    </row>
    <row r="3" spans="2:9" s="359" customFormat="1" ht="18.75" x14ac:dyDescent="0.3">
      <c r="B3" s="567"/>
      <c r="C3" s="1938" t="s">
        <v>420</v>
      </c>
      <c r="D3" s="1938"/>
      <c r="E3" s="1938"/>
      <c r="F3" s="1938"/>
      <c r="G3" s="1938"/>
      <c r="H3" s="1938"/>
      <c r="I3" s="568"/>
    </row>
    <row r="4" spans="2:9" s="359" customFormat="1" ht="15" customHeight="1" x14ac:dyDescent="0.25">
      <c r="B4" s="567"/>
      <c r="C4" s="437"/>
      <c r="D4" s="378"/>
      <c r="E4" s="378"/>
      <c r="F4" s="378"/>
      <c r="G4" s="378"/>
      <c r="H4" s="378"/>
      <c r="I4" s="568"/>
    </row>
    <row r="5" spans="2:9" s="359" customFormat="1" ht="15.75" thickBot="1" x14ac:dyDescent="0.3">
      <c r="B5" s="569"/>
      <c r="C5" s="2215" t="str">
        <f>IF('1'!G5="","Enter Project Name on Form 1",(CONCATENATE("Project Name: ",'1'!G5)))</f>
        <v>Enter Project Name on Form 1</v>
      </c>
      <c r="D5" s="2215"/>
      <c r="E5" s="2215"/>
      <c r="F5" s="2215"/>
      <c r="G5" s="2215"/>
      <c r="H5" s="1322"/>
      <c r="I5" s="570"/>
    </row>
    <row r="6" spans="2:9" s="359" customFormat="1" ht="15" customHeight="1" thickBot="1" x14ac:dyDescent="0.3">
      <c r="B6" s="567"/>
      <c r="C6" s="378"/>
      <c r="D6" s="378"/>
      <c r="E6" s="378"/>
      <c r="F6" s="378"/>
      <c r="G6" s="378"/>
      <c r="H6" s="378"/>
      <c r="I6" s="568"/>
    </row>
    <row r="7" spans="2:9" s="359" customFormat="1" x14ac:dyDescent="0.25">
      <c r="B7" s="567"/>
      <c r="C7" s="2216" t="s">
        <v>421</v>
      </c>
      <c r="D7" s="2217"/>
      <c r="E7" s="2217"/>
      <c r="F7" s="2217"/>
      <c r="G7" s="2217"/>
      <c r="H7" s="2218"/>
      <c r="I7" s="568"/>
    </row>
    <row r="8" spans="2:9" s="359" customFormat="1" x14ac:dyDescent="0.25">
      <c r="B8" s="567"/>
      <c r="C8" s="305" t="s">
        <v>422</v>
      </c>
      <c r="D8" s="2219" t="str">
        <f>IF('1'!G8="","Enter Organization Name on Form 1A",'1'!G8)</f>
        <v>Enter Organization Name on Form 1A</v>
      </c>
      <c r="E8" s="2219"/>
      <c r="F8" s="2219"/>
      <c r="G8" s="2219"/>
      <c r="H8" s="2220"/>
      <c r="I8" s="568"/>
    </row>
    <row r="9" spans="2:9" s="359" customFormat="1" x14ac:dyDescent="0.25">
      <c r="B9" s="567"/>
      <c r="C9" s="305" t="s">
        <v>423</v>
      </c>
      <c r="D9" s="2221"/>
      <c r="E9" s="2221"/>
      <c r="F9" s="2221"/>
      <c r="G9" s="2221"/>
      <c r="H9" s="2222"/>
      <c r="I9" s="568"/>
    </row>
    <row r="10" spans="2:9" s="359" customFormat="1" x14ac:dyDescent="0.25">
      <c r="B10" s="567"/>
      <c r="C10" s="305" t="s">
        <v>13</v>
      </c>
      <c r="D10" s="1524"/>
      <c r="E10" s="378" t="s">
        <v>424</v>
      </c>
      <c r="F10" s="1511"/>
      <c r="G10" s="378" t="s">
        <v>425</v>
      </c>
      <c r="H10" s="1526"/>
      <c r="I10" s="568"/>
    </row>
    <row r="11" spans="2:9" s="359" customFormat="1" x14ac:dyDescent="0.25">
      <c r="B11" s="567"/>
      <c r="C11" s="305" t="s">
        <v>426</v>
      </c>
      <c r="D11" s="2223"/>
      <c r="E11" s="2223"/>
      <c r="F11" s="2223"/>
      <c r="G11" s="2223"/>
      <c r="H11" s="2224"/>
      <c r="I11" s="568"/>
    </row>
    <row r="12" spans="2:9" s="359" customFormat="1" x14ac:dyDescent="0.25">
      <c r="B12" s="567"/>
      <c r="C12" s="314" t="s">
        <v>427</v>
      </c>
      <c r="D12" s="2237"/>
      <c r="E12" s="2237"/>
      <c r="F12" s="2237"/>
      <c r="G12" s="2237"/>
      <c r="H12" s="2238"/>
      <c r="I12" s="568"/>
    </row>
    <row r="13" spans="2:9" x14ac:dyDescent="0.25">
      <c r="B13" s="571"/>
      <c r="C13" s="265"/>
      <c r="D13" s="266"/>
      <c r="E13" s="267"/>
      <c r="F13" s="267"/>
      <c r="G13" s="267"/>
      <c r="H13" s="268"/>
      <c r="I13" s="572"/>
    </row>
    <row r="14" spans="2:9" s="359" customFormat="1" ht="26.25" x14ac:dyDescent="0.25">
      <c r="B14" s="567"/>
      <c r="C14" s="1863" t="s">
        <v>428</v>
      </c>
      <c r="D14" s="2223"/>
      <c r="E14" s="2223"/>
      <c r="F14" s="2223"/>
      <c r="G14" s="2223"/>
      <c r="H14" s="2224"/>
      <c r="I14" s="568"/>
    </row>
    <row r="15" spans="2:9" s="359" customFormat="1" x14ac:dyDescent="0.25">
      <c r="B15" s="567"/>
      <c r="C15" s="305" t="s">
        <v>4</v>
      </c>
      <c r="D15" s="1878"/>
      <c r="E15" s="1878"/>
      <c r="F15" s="1878"/>
      <c r="G15" s="195" t="s">
        <v>429</v>
      </c>
      <c r="H15" s="1526"/>
      <c r="I15" s="568"/>
    </row>
    <row r="16" spans="2:9" s="359" customFormat="1" x14ac:dyDescent="0.25">
      <c r="B16" s="567"/>
      <c r="C16" s="305" t="s">
        <v>5</v>
      </c>
      <c r="D16" s="2223"/>
      <c r="E16" s="2223"/>
      <c r="F16" s="2223"/>
      <c r="G16" s="2223"/>
      <c r="H16" s="2224"/>
      <c r="I16" s="568"/>
    </row>
    <row r="17" spans="2:9" s="359" customFormat="1" x14ac:dyDescent="0.25">
      <c r="B17" s="567"/>
      <c r="C17" s="306" t="s">
        <v>430</v>
      </c>
      <c r="D17" s="2226" t="str">
        <f>IF('1'!G10="","Enter Contact Name on Form 1A",'1'!G10)</f>
        <v>Enter Contact Name on Form 1A</v>
      </c>
      <c r="E17" s="2226"/>
      <c r="F17" s="2226"/>
      <c r="G17" s="2226"/>
      <c r="H17" s="2227"/>
      <c r="I17" s="568"/>
    </row>
    <row r="18" spans="2:9" s="359" customFormat="1" x14ac:dyDescent="0.25">
      <c r="B18" s="567"/>
      <c r="C18" s="305" t="s">
        <v>4</v>
      </c>
      <c r="D18" s="2230" t="str">
        <f>IF('1'!G12="","Enter Phone Number on Form 1A",'1'!G12)</f>
        <v>Enter Phone Number on Form 1A</v>
      </c>
      <c r="E18" s="2230"/>
      <c r="F18" s="2230"/>
      <c r="G18" s="195" t="s">
        <v>429</v>
      </c>
      <c r="H18" s="1526"/>
      <c r="I18" s="568"/>
    </row>
    <row r="19" spans="2:9" s="359" customFormat="1" x14ac:dyDescent="0.25">
      <c r="B19" s="567"/>
      <c r="C19" s="305" t="s">
        <v>5</v>
      </c>
      <c r="D19" s="2228" t="str">
        <f>IF('1'!J12="","Enter Email on Form 1A",'1'!J12)</f>
        <v>Enter Email on Form 1A</v>
      </c>
      <c r="E19" s="2228"/>
      <c r="F19" s="2228"/>
      <c r="G19" s="2228"/>
      <c r="H19" s="2229"/>
      <c r="I19" s="568"/>
    </row>
    <row r="20" spans="2:9" x14ac:dyDescent="0.25">
      <c r="B20" s="571"/>
      <c r="C20" s="1857"/>
      <c r="D20" s="266"/>
      <c r="E20" s="267"/>
      <c r="F20" s="267"/>
      <c r="G20" s="267"/>
      <c r="H20" s="268"/>
      <c r="I20" s="572"/>
    </row>
    <row r="21" spans="2:9" s="359" customFormat="1" x14ac:dyDescent="0.25">
      <c r="B21" s="567"/>
      <c r="C21" s="2231" t="s">
        <v>1051</v>
      </c>
      <c r="D21" s="2232"/>
      <c r="E21" s="2232"/>
      <c r="F21" s="2232"/>
      <c r="G21" s="2232"/>
      <c r="H21" s="2233"/>
      <c r="I21" s="568"/>
    </row>
    <row r="22" spans="2:9" s="359" customFormat="1" x14ac:dyDescent="0.25">
      <c r="B22" s="567"/>
      <c r="C22" s="306" t="s">
        <v>1052</v>
      </c>
      <c r="D22" s="2221"/>
      <c r="E22" s="2221"/>
      <c r="F22" s="2221"/>
      <c r="G22" s="2221"/>
      <c r="H22" s="2222"/>
      <c r="I22" s="568"/>
    </row>
    <row r="23" spans="2:9" s="359" customFormat="1" x14ac:dyDescent="0.25">
      <c r="B23" s="567"/>
      <c r="C23" s="305" t="s">
        <v>4</v>
      </c>
      <c r="D23" s="1855"/>
      <c r="E23" s="378" t="s">
        <v>5</v>
      </c>
      <c r="F23" s="2223"/>
      <c r="G23" s="2223"/>
      <c r="H23" s="2224"/>
      <c r="I23" s="568"/>
    </row>
    <row r="24" spans="2:9" s="359" customFormat="1" ht="15.75" thickBot="1" x14ac:dyDescent="0.3">
      <c r="B24" s="567"/>
      <c r="C24" s="307"/>
      <c r="D24" s="310"/>
      <c r="E24" s="310"/>
      <c r="F24" s="310"/>
      <c r="G24" s="310"/>
      <c r="H24" s="311"/>
      <c r="I24" s="568"/>
    </row>
    <row r="25" spans="2:9" s="359" customFormat="1" ht="7.5" customHeight="1" thickBot="1" x14ac:dyDescent="0.3">
      <c r="B25" s="567"/>
      <c r="C25" s="378"/>
      <c r="D25" s="378"/>
      <c r="E25" s="378"/>
      <c r="F25" s="378"/>
      <c r="G25" s="378"/>
      <c r="H25" s="378"/>
      <c r="I25" s="568"/>
    </row>
    <row r="26" spans="2:9" s="359" customFormat="1" x14ac:dyDescent="0.25">
      <c r="B26" s="567"/>
      <c r="C26" s="2216" t="s">
        <v>431</v>
      </c>
      <c r="D26" s="2217"/>
      <c r="E26" s="2217"/>
      <c r="F26" s="2217"/>
      <c r="G26" s="2217"/>
      <c r="H26" s="2218"/>
      <c r="I26" s="568"/>
    </row>
    <row r="27" spans="2:9" s="359" customFormat="1" x14ac:dyDescent="0.25">
      <c r="B27" s="567"/>
      <c r="C27" s="305" t="s">
        <v>422</v>
      </c>
      <c r="D27" s="2228" t="str">
        <f>IF('1'!G16="","Enter Firm Name on Form 1A, if applicable",'1'!G16)</f>
        <v>Enter Firm Name on Form 1A, if applicable</v>
      </c>
      <c r="E27" s="2228"/>
      <c r="F27" s="2228"/>
      <c r="G27" s="2228"/>
      <c r="H27" s="2229"/>
      <c r="I27" s="568"/>
    </row>
    <row r="28" spans="2:9" s="359" customFormat="1" x14ac:dyDescent="0.25">
      <c r="B28" s="567"/>
      <c r="C28" s="306" t="s">
        <v>430</v>
      </c>
      <c r="D28" s="2226" t="str">
        <f>IF('1'!G18="","Enter Contact Name on Form 1A",'1'!G18)</f>
        <v>Enter Contact Name on Form 1A</v>
      </c>
      <c r="E28" s="2226"/>
      <c r="F28" s="2226"/>
      <c r="G28" s="2226"/>
      <c r="H28" s="2227"/>
      <c r="I28" s="568"/>
    </row>
    <row r="29" spans="2:9" s="359" customFormat="1" x14ac:dyDescent="0.25">
      <c r="B29" s="567"/>
      <c r="C29" s="305" t="s">
        <v>423</v>
      </c>
      <c r="D29" s="2221"/>
      <c r="E29" s="2221"/>
      <c r="F29" s="2221"/>
      <c r="G29" s="2221"/>
      <c r="H29" s="2222"/>
      <c r="I29" s="568"/>
    </row>
    <row r="30" spans="2:9" s="359" customFormat="1" x14ac:dyDescent="0.25">
      <c r="B30" s="567"/>
      <c r="C30" s="305" t="s">
        <v>13</v>
      </c>
      <c r="D30" s="1524"/>
      <c r="E30" s="378" t="s">
        <v>424</v>
      </c>
      <c r="F30" s="1511"/>
      <c r="G30" s="378" t="s">
        <v>425</v>
      </c>
      <c r="H30" s="308"/>
      <c r="I30" s="568"/>
    </row>
    <row r="31" spans="2:9" s="359" customFormat="1" x14ac:dyDescent="0.25">
      <c r="B31" s="567"/>
      <c r="C31" s="305" t="s">
        <v>4</v>
      </c>
      <c r="D31" s="2228" t="str">
        <f>IF('1'!G20="","Enter Phone Number on Form 1A",'1'!G20)</f>
        <v>Enter Phone Number on Form 1A</v>
      </c>
      <c r="E31" s="2228"/>
      <c r="F31" s="195" t="s">
        <v>429</v>
      </c>
      <c r="G31" s="1878"/>
      <c r="H31" s="2225"/>
      <c r="I31" s="568"/>
    </row>
    <row r="32" spans="2:9" s="359" customFormat="1" x14ac:dyDescent="0.25">
      <c r="B32" s="567"/>
      <c r="C32" s="305" t="s">
        <v>5</v>
      </c>
      <c r="D32" s="2228" t="str">
        <f>IF('1'!J20="","Enter Email on Form 1A",'1'!J20)</f>
        <v>Enter Email on Form 1A</v>
      </c>
      <c r="E32" s="2228"/>
      <c r="F32" s="2228"/>
      <c r="G32" s="2228"/>
      <c r="H32" s="2229"/>
      <c r="I32" s="568"/>
    </row>
    <row r="33" spans="2:9" s="359" customFormat="1" ht="15.75" thickBot="1" x14ac:dyDescent="0.3">
      <c r="B33" s="567"/>
      <c r="C33" s="307"/>
      <c r="D33" s="310"/>
      <c r="E33" s="310"/>
      <c r="F33" s="310"/>
      <c r="G33" s="310"/>
      <c r="H33" s="311"/>
      <c r="I33" s="568"/>
    </row>
    <row r="34" spans="2:9" s="359" customFormat="1" ht="7.5" customHeight="1" thickBot="1" x14ac:dyDescent="0.3">
      <c r="B34" s="567"/>
      <c r="C34" s="309"/>
      <c r="D34" s="378"/>
      <c r="E34" s="378"/>
      <c r="F34" s="378"/>
      <c r="G34" s="378"/>
      <c r="H34" s="378"/>
      <c r="I34" s="568"/>
    </row>
    <row r="35" spans="2:9" s="359" customFormat="1" x14ac:dyDescent="0.25">
      <c r="B35" s="567"/>
      <c r="C35" s="2216" t="s">
        <v>176</v>
      </c>
      <c r="D35" s="2217"/>
      <c r="E35" s="2217"/>
      <c r="F35" s="2217"/>
      <c r="G35" s="2217"/>
      <c r="H35" s="2218"/>
      <c r="I35" s="568"/>
    </row>
    <row r="36" spans="2:9" s="359" customFormat="1" x14ac:dyDescent="0.25">
      <c r="B36" s="567"/>
      <c r="C36" s="305" t="s">
        <v>422</v>
      </c>
      <c r="D36" s="2223"/>
      <c r="E36" s="2223"/>
      <c r="F36" s="2223"/>
      <c r="G36" s="2223"/>
      <c r="H36" s="2224"/>
      <c r="I36" s="568"/>
    </row>
    <row r="37" spans="2:9" s="359" customFormat="1" x14ac:dyDescent="0.25">
      <c r="B37" s="567"/>
      <c r="C37" s="306" t="s">
        <v>430</v>
      </c>
      <c r="D37" s="2221"/>
      <c r="E37" s="2221"/>
      <c r="F37" s="2221"/>
      <c r="G37" s="2221"/>
      <c r="H37" s="2222"/>
      <c r="I37" s="568"/>
    </row>
    <row r="38" spans="2:9" s="359" customFormat="1" x14ac:dyDescent="0.25">
      <c r="B38" s="567"/>
      <c r="C38" s="305" t="s">
        <v>4</v>
      </c>
      <c r="D38" s="1525"/>
      <c r="E38" s="378" t="s">
        <v>5</v>
      </c>
      <c r="F38" s="2223"/>
      <c r="G38" s="2223"/>
      <c r="H38" s="2224"/>
      <c r="I38" s="568"/>
    </row>
    <row r="39" spans="2:9" s="359" customFormat="1" ht="15.75" thickBot="1" x14ac:dyDescent="0.3">
      <c r="B39" s="567"/>
      <c r="C39" s="307"/>
      <c r="D39" s="310"/>
      <c r="E39" s="310"/>
      <c r="F39" s="310"/>
      <c r="G39" s="310"/>
      <c r="H39" s="311"/>
      <c r="I39" s="568"/>
    </row>
    <row r="40" spans="2:9" s="359" customFormat="1" ht="7.5" customHeight="1" thickBot="1" x14ac:dyDescent="0.3">
      <c r="B40" s="567"/>
      <c r="C40" s="378"/>
      <c r="D40" s="378"/>
      <c r="E40" s="378"/>
      <c r="F40" s="378"/>
      <c r="G40" s="378"/>
      <c r="H40" s="378"/>
      <c r="I40" s="568"/>
    </row>
    <row r="41" spans="2:9" s="359" customFormat="1" x14ac:dyDescent="0.25">
      <c r="B41" s="567"/>
      <c r="C41" s="2216" t="s">
        <v>432</v>
      </c>
      <c r="D41" s="2217"/>
      <c r="E41" s="2217"/>
      <c r="F41" s="2217"/>
      <c r="G41" s="2217"/>
      <c r="H41" s="2218"/>
      <c r="I41" s="568"/>
    </row>
    <row r="42" spans="2:9" s="359" customFormat="1" x14ac:dyDescent="0.25">
      <c r="B42" s="567"/>
      <c r="C42" s="305" t="s">
        <v>422</v>
      </c>
      <c r="D42" s="2223"/>
      <c r="E42" s="2223"/>
      <c r="F42" s="2223"/>
      <c r="G42" s="2223"/>
      <c r="H42" s="2224"/>
      <c r="I42" s="568"/>
    </row>
    <row r="43" spans="2:9" s="359" customFormat="1" x14ac:dyDescent="0.25">
      <c r="B43" s="567"/>
      <c r="C43" s="306" t="s">
        <v>430</v>
      </c>
      <c r="D43" s="2221"/>
      <c r="E43" s="2221"/>
      <c r="F43" s="2221"/>
      <c r="G43" s="2221"/>
      <c r="H43" s="2222"/>
      <c r="I43" s="568"/>
    </row>
    <row r="44" spans="2:9" s="359" customFormat="1" x14ac:dyDescent="0.25">
      <c r="B44" s="567"/>
      <c r="C44" s="305" t="s">
        <v>4</v>
      </c>
      <c r="D44" s="1525"/>
      <c r="E44" s="378" t="s">
        <v>5</v>
      </c>
      <c r="F44" s="2223"/>
      <c r="G44" s="2223"/>
      <c r="H44" s="2224"/>
      <c r="I44" s="568"/>
    </row>
    <row r="45" spans="2:9" s="359" customFormat="1" ht="15.75" thickBot="1" x14ac:dyDescent="0.3">
      <c r="B45" s="567"/>
      <c r="C45" s="307"/>
      <c r="D45" s="310"/>
      <c r="E45" s="310"/>
      <c r="F45" s="310"/>
      <c r="G45" s="310"/>
      <c r="H45" s="311"/>
      <c r="I45" s="568"/>
    </row>
    <row r="46" spans="2:9" s="359" customFormat="1" ht="9" customHeight="1" thickBot="1" x14ac:dyDescent="0.3">
      <c r="B46" s="567"/>
      <c r="C46" s="312"/>
      <c r="D46" s="312"/>
      <c r="E46" s="312"/>
      <c r="F46" s="312"/>
      <c r="G46" s="312"/>
      <c r="H46" s="312"/>
      <c r="I46" s="568"/>
    </row>
    <row r="47" spans="2:9" s="359" customFormat="1" x14ac:dyDescent="0.25">
      <c r="B47" s="567"/>
      <c r="C47" s="2216" t="s">
        <v>433</v>
      </c>
      <c r="D47" s="2236"/>
      <c r="E47" s="2236"/>
      <c r="F47" s="2236"/>
      <c r="G47" s="2236"/>
      <c r="H47" s="2218"/>
      <c r="I47" s="568"/>
    </row>
    <row r="48" spans="2:9" s="359" customFormat="1" x14ac:dyDescent="0.25">
      <c r="B48" s="567"/>
      <c r="C48" s="305" t="s">
        <v>422</v>
      </c>
      <c r="D48" s="2223"/>
      <c r="E48" s="2223"/>
      <c r="F48" s="2223"/>
      <c r="G48" s="2223"/>
      <c r="H48" s="2224"/>
      <c r="I48" s="568"/>
    </row>
    <row r="49" spans="2:9" s="359" customFormat="1" x14ac:dyDescent="0.25">
      <c r="B49" s="567"/>
      <c r="C49" s="306" t="s">
        <v>430</v>
      </c>
      <c r="D49" s="2234"/>
      <c r="E49" s="2234"/>
      <c r="F49" s="2234"/>
      <c r="G49" s="2234"/>
      <c r="H49" s="2235"/>
      <c r="I49" s="568"/>
    </row>
    <row r="50" spans="2:9" s="359" customFormat="1" x14ac:dyDescent="0.25">
      <c r="B50" s="567"/>
      <c r="C50" s="305" t="s">
        <v>4</v>
      </c>
      <c r="D50" s="1523"/>
      <c r="E50" s="378" t="s">
        <v>5</v>
      </c>
      <c r="F50" s="2223"/>
      <c r="G50" s="2223"/>
      <c r="H50" s="2224"/>
      <c r="I50" s="568"/>
    </row>
    <row r="51" spans="2:9" s="359" customFormat="1" ht="15.75" thickBot="1" x14ac:dyDescent="0.3">
      <c r="B51" s="567"/>
      <c r="C51" s="307"/>
      <c r="D51" s="322"/>
      <c r="E51" s="322"/>
      <c r="F51" s="322"/>
      <c r="G51" s="322"/>
      <c r="H51" s="323"/>
      <c r="I51" s="568"/>
    </row>
    <row r="52" spans="2:9" s="359" customFormat="1" ht="7.5" customHeight="1" thickBot="1" x14ac:dyDescent="0.3">
      <c r="B52" s="548"/>
      <c r="C52" s="312"/>
      <c r="D52" s="312"/>
      <c r="E52" s="312"/>
      <c r="F52" s="312"/>
      <c r="G52" s="312"/>
      <c r="H52" s="312"/>
      <c r="I52" s="549"/>
    </row>
    <row r="53" spans="2:9" s="359" customFormat="1" ht="9" customHeight="1" x14ac:dyDescent="0.25">
      <c r="B53" s="564"/>
      <c r="C53" s="565"/>
      <c r="D53" s="565"/>
      <c r="E53" s="565"/>
      <c r="F53" s="565"/>
      <c r="G53" s="565"/>
      <c r="H53" s="565"/>
      <c r="I53" s="566"/>
    </row>
    <row r="54" spans="2:9" s="359" customFormat="1" ht="18.75" x14ac:dyDescent="0.3">
      <c r="B54" s="567"/>
      <c r="C54" s="1938" t="s">
        <v>521</v>
      </c>
      <c r="D54" s="1938"/>
      <c r="E54" s="1938"/>
      <c r="F54" s="1938"/>
      <c r="G54" s="1938"/>
      <c r="H54" s="1938"/>
      <c r="I54" s="568"/>
    </row>
    <row r="55" spans="2:9" s="359" customFormat="1" ht="15" customHeight="1" x14ac:dyDescent="0.25">
      <c r="B55" s="567"/>
      <c r="C55" s="437"/>
      <c r="D55" s="378"/>
      <c r="E55" s="378"/>
      <c r="F55" s="378"/>
      <c r="G55" s="378"/>
      <c r="H55" s="378"/>
      <c r="I55" s="568"/>
    </row>
    <row r="56" spans="2:9" s="359" customFormat="1" x14ac:dyDescent="0.25">
      <c r="B56" s="569"/>
      <c r="C56" s="341" t="s">
        <v>0</v>
      </c>
      <c r="D56" s="2219" t="str">
        <f>IF('1'!G5="","Enter Project Name on Form 1A",'1'!G5)</f>
        <v>Enter Project Name on Form 1A</v>
      </c>
      <c r="E56" s="2219"/>
      <c r="F56" s="2219"/>
      <c r="G56" s="2219"/>
      <c r="H56" s="2219"/>
      <c r="I56" s="570"/>
    </row>
    <row r="57" spans="2:9" s="359" customFormat="1" ht="15" customHeight="1" thickBot="1" x14ac:dyDescent="0.3">
      <c r="B57" s="567"/>
      <c r="C57" s="378"/>
      <c r="D57" s="378"/>
      <c r="E57" s="378"/>
      <c r="F57" s="378"/>
      <c r="G57" s="378"/>
      <c r="H57" s="378"/>
      <c r="I57" s="568"/>
    </row>
    <row r="58" spans="2:9" s="359" customFormat="1" x14ac:dyDescent="0.25">
      <c r="B58" s="567"/>
      <c r="C58" s="2241" t="s">
        <v>708</v>
      </c>
      <c r="D58" s="2236"/>
      <c r="E58" s="2236"/>
      <c r="F58" s="2236"/>
      <c r="G58" s="2236"/>
      <c r="H58" s="2242"/>
      <c r="I58" s="568"/>
    </row>
    <row r="59" spans="2:9" s="359" customFormat="1" x14ac:dyDescent="0.25">
      <c r="B59" s="567"/>
      <c r="C59" s="1355" t="s">
        <v>709</v>
      </c>
      <c r="D59" s="2243"/>
      <c r="E59" s="2243"/>
      <c r="F59" s="2243"/>
      <c r="G59" s="2243"/>
      <c r="H59" s="2244"/>
      <c r="I59" s="568"/>
    </row>
    <row r="60" spans="2:9" s="359" customFormat="1" x14ac:dyDescent="0.25">
      <c r="B60" s="567"/>
      <c r="C60" s="1355" t="s">
        <v>423</v>
      </c>
      <c r="D60" s="2234"/>
      <c r="E60" s="2234"/>
      <c r="F60" s="2234"/>
      <c r="G60" s="2234"/>
      <c r="H60" s="2235"/>
      <c r="I60" s="568"/>
    </row>
    <row r="61" spans="2:9" s="359" customFormat="1" x14ac:dyDescent="0.25">
      <c r="B61" s="567"/>
      <c r="C61" s="1355" t="s">
        <v>13</v>
      </c>
      <c r="D61" s="1524"/>
      <c r="E61" s="1805" t="s">
        <v>424</v>
      </c>
      <c r="F61" s="1511"/>
      <c r="G61" s="1805" t="s">
        <v>425</v>
      </c>
      <c r="H61" s="1526"/>
      <c r="I61" s="568"/>
    </row>
    <row r="62" spans="2:9" s="359" customFormat="1" x14ac:dyDescent="0.25">
      <c r="B62" s="567"/>
      <c r="C62" s="306" t="s">
        <v>430</v>
      </c>
      <c r="D62" s="2221"/>
      <c r="E62" s="2223"/>
      <c r="F62" s="2221"/>
      <c r="G62" s="2223"/>
      <c r="H62" s="2222"/>
      <c r="I62" s="568"/>
    </row>
    <row r="63" spans="2:9" s="359" customFormat="1" x14ac:dyDescent="0.25">
      <c r="B63" s="567"/>
      <c r="C63" s="305" t="s">
        <v>4</v>
      </c>
      <c r="D63" s="1525"/>
      <c r="E63" s="378" t="s">
        <v>5</v>
      </c>
      <c r="F63" s="2223"/>
      <c r="G63" s="2223"/>
      <c r="H63" s="2224"/>
      <c r="I63" s="568"/>
    </row>
    <row r="64" spans="2:9" s="359" customFormat="1" x14ac:dyDescent="0.25">
      <c r="B64" s="567"/>
      <c r="C64" s="1355" t="s">
        <v>426</v>
      </c>
      <c r="D64" s="2223"/>
      <c r="E64" s="2223"/>
      <c r="F64" s="2223"/>
      <c r="G64" s="2223"/>
      <c r="H64" s="2224"/>
      <c r="I64" s="568"/>
    </row>
    <row r="65" spans="2:9" s="359" customFormat="1" ht="15.75" thickBot="1" x14ac:dyDescent="0.3">
      <c r="B65" s="567"/>
      <c r="C65" s="1356"/>
      <c r="D65" s="2239"/>
      <c r="E65" s="2239"/>
      <c r="F65" s="2239"/>
      <c r="G65" s="2239"/>
      <c r="H65" s="2240"/>
      <c r="I65" s="568"/>
    </row>
    <row r="66" spans="2:9" s="359" customFormat="1" ht="7.5" customHeight="1" thickBot="1" x14ac:dyDescent="0.3">
      <c r="B66" s="567"/>
      <c r="C66" s="378"/>
      <c r="D66" s="378"/>
      <c r="E66" s="378"/>
      <c r="F66" s="378"/>
      <c r="G66" s="378"/>
      <c r="H66" s="378"/>
      <c r="I66" s="568"/>
    </row>
    <row r="67" spans="2:9" s="359" customFormat="1" x14ac:dyDescent="0.25">
      <c r="B67" s="567"/>
      <c r="C67" s="2216" t="s">
        <v>434</v>
      </c>
      <c r="D67" s="2217"/>
      <c r="E67" s="2217"/>
      <c r="F67" s="2217"/>
      <c r="G67" s="2217"/>
      <c r="H67" s="2218"/>
      <c r="I67" s="568"/>
    </row>
    <row r="68" spans="2:9" s="359" customFormat="1" x14ac:dyDescent="0.25">
      <c r="B68" s="567"/>
      <c r="C68" s="305" t="s">
        <v>422</v>
      </c>
      <c r="D68" s="2223"/>
      <c r="E68" s="2223"/>
      <c r="F68" s="2223"/>
      <c r="G68" s="2223"/>
      <c r="H68" s="2224"/>
      <c r="I68" s="568"/>
    </row>
    <row r="69" spans="2:9" s="359" customFormat="1" x14ac:dyDescent="0.25">
      <c r="B69" s="567"/>
      <c r="C69" s="306" t="s">
        <v>430</v>
      </c>
      <c r="D69" s="2221"/>
      <c r="E69" s="2221"/>
      <c r="F69" s="2221"/>
      <c r="G69" s="2221"/>
      <c r="H69" s="2222"/>
      <c r="I69" s="568"/>
    </row>
    <row r="70" spans="2:9" s="359" customFormat="1" x14ac:dyDescent="0.25">
      <c r="B70" s="567"/>
      <c r="C70" s="305" t="s">
        <v>423</v>
      </c>
      <c r="D70" s="2221"/>
      <c r="E70" s="2221"/>
      <c r="F70" s="2221"/>
      <c r="G70" s="2221"/>
      <c r="H70" s="2222"/>
      <c r="I70" s="568"/>
    </row>
    <row r="71" spans="2:9" s="359" customFormat="1" x14ac:dyDescent="0.25">
      <c r="B71" s="567"/>
      <c r="C71" s="305" t="s">
        <v>13</v>
      </c>
      <c r="D71" s="1524"/>
      <c r="E71" s="378" t="s">
        <v>424</v>
      </c>
      <c r="F71" s="1511"/>
      <c r="G71" s="378" t="s">
        <v>425</v>
      </c>
      <c r="H71" s="1526"/>
      <c r="I71" s="568"/>
    </row>
    <row r="72" spans="2:9" s="359" customFormat="1" x14ac:dyDescent="0.25">
      <c r="B72" s="567"/>
      <c r="C72" s="305" t="s">
        <v>4</v>
      </c>
      <c r="D72" s="1525"/>
      <c r="E72" s="378" t="s">
        <v>5</v>
      </c>
      <c r="F72" s="2223"/>
      <c r="G72" s="2223"/>
      <c r="H72" s="2224"/>
      <c r="I72" s="568"/>
    </row>
    <row r="73" spans="2:9" s="359" customFormat="1" ht="15.75" thickBot="1" x14ac:dyDescent="0.3">
      <c r="B73" s="569"/>
      <c r="C73" s="307"/>
      <c r="D73" s="310"/>
      <c r="E73" s="310"/>
      <c r="F73" s="310"/>
      <c r="G73" s="310"/>
      <c r="H73" s="311"/>
      <c r="I73" s="570"/>
    </row>
    <row r="74" spans="2:9" s="359" customFormat="1" ht="7.5" customHeight="1" thickBot="1" x14ac:dyDescent="0.3">
      <c r="B74" s="567"/>
      <c r="C74" s="378"/>
      <c r="D74" s="378"/>
      <c r="E74" s="378"/>
      <c r="F74" s="378"/>
      <c r="G74" s="378"/>
      <c r="H74" s="378"/>
      <c r="I74" s="568"/>
    </row>
    <row r="75" spans="2:9" s="359" customFormat="1" x14ac:dyDescent="0.25">
      <c r="B75" s="567"/>
      <c r="C75" s="2216" t="s">
        <v>1024</v>
      </c>
      <c r="D75" s="2217"/>
      <c r="E75" s="2217"/>
      <c r="F75" s="2217"/>
      <c r="G75" s="2217"/>
      <c r="H75" s="2218"/>
      <c r="I75" s="568"/>
    </row>
    <row r="76" spans="2:9" s="359" customFormat="1" x14ac:dyDescent="0.25">
      <c r="B76" s="567"/>
      <c r="C76" s="305" t="s">
        <v>422</v>
      </c>
      <c r="D76" s="2223"/>
      <c r="E76" s="2223"/>
      <c r="F76" s="2223"/>
      <c r="G76" s="2223"/>
      <c r="H76" s="2224"/>
      <c r="I76" s="568"/>
    </row>
    <row r="77" spans="2:9" s="359" customFormat="1" x14ac:dyDescent="0.25">
      <c r="B77" s="567"/>
      <c r="C77" s="306" t="s">
        <v>430</v>
      </c>
      <c r="D77" s="2221"/>
      <c r="E77" s="2221"/>
      <c r="F77" s="2221"/>
      <c r="G77" s="2221"/>
      <c r="H77" s="2222"/>
      <c r="I77" s="568"/>
    </row>
    <row r="78" spans="2:9" s="359" customFormat="1" x14ac:dyDescent="0.25">
      <c r="B78" s="567"/>
      <c r="C78" s="305" t="s">
        <v>423</v>
      </c>
      <c r="D78" s="2221"/>
      <c r="E78" s="2221"/>
      <c r="F78" s="2221"/>
      <c r="G78" s="2221"/>
      <c r="H78" s="2222"/>
      <c r="I78" s="568"/>
    </row>
    <row r="79" spans="2:9" s="359" customFormat="1" x14ac:dyDescent="0.25">
      <c r="B79" s="567"/>
      <c r="C79" s="305" t="s">
        <v>13</v>
      </c>
      <c r="D79" s="1524"/>
      <c r="E79" s="378" t="s">
        <v>424</v>
      </c>
      <c r="F79" s="1511"/>
      <c r="G79" s="378" t="s">
        <v>425</v>
      </c>
      <c r="H79" s="1526"/>
      <c r="I79" s="568"/>
    </row>
    <row r="80" spans="2:9" s="359" customFormat="1" x14ac:dyDescent="0.25">
      <c r="B80" s="567"/>
      <c r="C80" s="305" t="s">
        <v>4</v>
      </c>
      <c r="D80" s="1525"/>
      <c r="E80" s="378" t="s">
        <v>5</v>
      </c>
      <c r="F80" s="2223"/>
      <c r="G80" s="2223"/>
      <c r="H80" s="2224"/>
      <c r="I80" s="568"/>
    </row>
    <row r="81" spans="2:9" s="359" customFormat="1" ht="15.75" thickBot="1" x14ac:dyDescent="0.3">
      <c r="B81" s="569"/>
      <c r="C81" s="307"/>
      <c r="D81" s="310"/>
      <c r="E81" s="310"/>
      <c r="F81" s="310"/>
      <c r="G81" s="310"/>
      <c r="H81" s="311"/>
      <c r="I81" s="570"/>
    </row>
    <row r="82" spans="2:9" s="359" customFormat="1" ht="7.5" customHeight="1" thickBot="1" x14ac:dyDescent="0.3">
      <c r="B82" s="567"/>
      <c r="C82" s="313"/>
      <c r="D82" s="1507"/>
      <c r="E82" s="1507"/>
      <c r="F82" s="1507"/>
      <c r="G82" s="1507"/>
      <c r="H82" s="313"/>
      <c r="I82" s="568"/>
    </row>
    <row r="83" spans="2:9" s="359" customFormat="1" x14ac:dyDescent="0.25">
      <c r="B83" s="567"/>
      <c r="C83" s="2216" t="s">
        <v>435</v>
      </c>
      <c r="D83" s="2217"/>
      <c r="E83" s="2217"/>
      <c r="F83" s="2217"/>
      <c r="G83" s="2217"/>
      <c r="H83" s="2218"/>
      <c r="I83" s="568"/>
    </row>
    <row r="84" spans="2:9" s="359" customFormat="1" x14ac:dyDescent="0.25">
      <c r="B84" s="567"/>
      <c r="C84" s="305" t="s">
        <v>422</v>
      </c>
      <c r="D84" s="2223"/>
      <c r="E84" s="2223"/>
      <c r="F84" s="2223"/>
      <c r="G84" s="2223"/>
      <c r="H84" s="2224"/>
      <c r="I84" s="568"/>
    </row>
    <row r="85" spans="2:9" s="359" customFormat="1" x14ac:dyDescent="0.25">
      <c r="B85" s="567"/>
      <c r="C85" s="306" t="s">
        <v>430</v>
      </c>
      <c r="D85" s="2221"/>
      <c r="E85" s="2221"/>
      <c r="F85" s="2221"/>
      <c r="G85" s="2221"/>
      <c r="H85" s="2222"/>
      <c r="I85" s="568"/>
    </row>
    <row r="86" spans="2:9" s="359" customFormat="1" x14ac:dyDescent="0.25">
      <c r="B86" s="567"/>
      <c r="C86" s="305" t="s">
        <v>4</v>
      </c>
      <c r="D86" s="1525"/>
      <c r="E86" s="378" t="s">
        <v>5</v>
      </c>
      <c r="F86" s="2223"/>
      <c r="G86" s="2223"/>
      <c r="H86" s="2224"/>
      <c r="I86" s="568"/>
    </row>
    <row r="87" spans="2:9" s="359" customFormat="1" ht="15.75" thickBot="1" x14ac:dyDescent="0.3">
      <c r="B87" s="567"/>
      <c r="C87" s="307"/>
      <c r="D87" s="310"/>
      <c r="E87" s="310"/>
      <c r="F87" s="310"/>
      <c r="G87" s="310"/>
      <c r="H87" s="311"/>
      <c r="I87" s="568"/>
    </row>
    <row r="88" spans="2:9" s="359" customFormat="1" ht="7.5" customHeight="1" thickBot="1" x14ac:dyDescent="0.3">
      <c r="B88" s="567"/>
      <c r="C88" s="378"/>
      <c r="D88" s="378"/>
      <c r="E88" s="378"/>
      <c r="F88" s="378"/>
      <c r="G88" s="378"/>
      <c r="H88" s="378"/>
      <c r="I88" s="568"/>
    </row>
    <row r="89" spans="2:9" s="359" customFormat="1" x14ac:dyDescent="0.25">
      <c r="B89" s="567"/>
      <c r="C89" s="2216" t="s">
        <v>436</v>
      </c>
      <c r="D89" s="2217"/>
      <c r="E89" s="2217"/>
      <c r="F89" s="2217"/>
      <c r="G89" s="2217"/>
      <c r="H89" s="2218"/>
      <c r="I89" s="568"/>
    </row>
    <row r="90" spans="2:9" s="359" customFormat="1" x14ac:dyDescent="0.25">
      <c r="B90" s="567"/>
      <c r="C90" s="305" t="s">
        <v>422</v>
      </c>
      <c r="D90" s="2223"/>
      <c r="E90" s="2223"/>
      <c r="F90" s="2223"/>
      <c r="G90" s="2223"/>
      <c r="H90" s="2224"/>
      <c r="I90" s="568"/>
    </row>
    <row r="91" spans="2:9" s="359" customFormat="1" x14ac:dyDescent="0.25">
      <c r="B91" s="567"/>
      <c r="C91" s="306" t="s">
        <v>430</v>
      </c>
      <c r="D91" s="2221"/>
      <c r="E91" s="2221"/>
      <c r="F91" s="2221"/>
      <c r="G91" s="2221"/>
      <c r="H91" s="2222"/>
      <c r="I91" s="568"/>
    </row>
    <row r="92" spans="2:9" s="359" customFormat="1" x14ac:dyDescent="0.25">
      <c r="B92" s="567"/>
      <c r="C92" s="305" t="s">
        <v>4</v>
      </c>
      <c r="D92" s="1525"/>
      <c r="E92" s="378" t="s">
        <v>5</v>
      </c>
      <c r="F92" s="2223"/>
      <c r="G92" s="2223"/>
      <c r="H92" s="2224"/>
      <c r="I92" s="568"/>
    </row>
    <row r="93" spans="2:9" s="359" customFormat="1" ht="15.75" thickBot="1" x14ac:dyDescent="0.3">
      <c r="B93" s="567"/>
      <c r="C93" s="307"/>
      <c r="D93" s="310"/>
      <c r="E93" s="310"/>
      <c r="F93" s="310"/>
      <c r="G93" s="310"/>
      <c r="H93" s="311"/>
      <c r="I93" s="568"/>
    </row>
    <row r="94" spans="2:9" s="359" customFormat="1" ht="7.5" customHeight="1" thickBot="1" x14ac:dyDescent="0.3">
      <c r="B94" s="567"/>
      <c r="C94" s="378"/>
      <c r="D94" s="378"/>
      <c r="E94" s="378"/>
      <c r="F94" s="378"/>
      <c r="G94" s="378"/>
      <c r="H94" s="378"/>
      <c r="I94" s="568"/>
    </row>
    <row r="95" spans="2:9" s="359" customFormat="1" x14ac:dyDescent="0.25">
      <c r="B95" s="567"/>
      <c r="C95" s="2216" t="s">
        <v>437</v>
      </c>
      <c r="D95" s="2217"/>
      <c r="E95" s="2217"/>
      <c r="F95" s="2217"/>
      <c r="G95" s="2217"/>
      <c r="H95" s="2218"/>
      <c r="I95" s="568"/>
    </row>
    <row r="96" spans="2:9" s="359" customFormat="1" x14ac:dyDescent="0.25">
      <c r="B96" s="567"/>
      <c r="C96" s="305" t="s">
        <v>422</v>
      </c>
      <c r="D96" s="2223"/>
      <c r="E96" s="2223"/>
      <c r="F96" s="2223"/>
      <c r="G96" s="2223"/>
      <c r="H96" s="2224"/>
      <c r="I96" s="568"/>
    </row>
    <row r="97" spans="2:9" s="359" customFormat="1" x14ac:dyDescent="0.25">
      <c r="B97" s="567"/>
      <c r="C97" s="306" t="s">
        <v>430</v>
      </c>
      <c r="D97" s="2221"/>
      <c r="E97" s="2221"/>
      <c r="F97" s="2221"/>
      <c r="G97" s="2221"/>
      <c r="H97" s="2222"/>
      <c r="I97" s="568"/>
    </row>
    <row r="98" spans="2:9" s="359" customFormat="1" x14ac:dyDescent="0.25">
      <c r="B98" s="567"/>
      <c r="C98" s="305" t="s">
        <v>423</v>
      </c>
      <c r="D98" s="2221"/>
      <c r="E98" s="2221"/>
      <c r="F98" s="2221"/>
      <c r="G98" s="2221"/>
      <c r="H98" s="2222"/>
      <c r="I98" s="568"/>
    </row>
    <row r="99" spans="2:9" s="359" customFormat="1" x14ac:dyDescent="0.25">
      <c r="B99" s="567"/>
      <c r="C99" s="305" t="s">
        <v>13</v>
      </c>
      <c r="D99" s="1524"/>
      <c r="E99" s="378" t="s">
        <v>424</v>
      </c>
      <c r="F99" s="1511"/>
      <c r="G99" s="378" t="s">
        <v>425</v>
      </c>
      <c r="H99" s="1526"/>
      <c r="I99" s="568"/>
    </row>
    <row r="100" spans="2:9" s="359" customFormat="1" x14ac:dyDescent="0.25">
      <c r="B100" s="567"/>
      <c r="C100" s="305" t="s">
        <v>4</v>
      </c>
      <c r="D100" s="1525"/>
      <c r="E100" s="378" t="s">
        <v>5</v>
      </c>
      <c r="F100" s="2223"/>
      <c r="G100" s="2223"/>
      <c r="H100" s="2224"/>
      <c r="I100" s="568"/>
    </row>
    <row r="101" spans="2:9" s="359" customFormat="1" ht="15.75" thickBot="1" x14ac:dyDescent="0.3">
      <c r="B101" s="567"/>
      <c r="C101" s="307"/>
      <c r="D101" s="310"/>
      <c r="E101" s="310"/>
      <c r="F101" s="310"/>
      <c r="G101" s="310"/>
      <c r="H101" s="311"/>
      <c r="I101" s="568"/>
    </row>
    <row r="102" spans="2:9" s="359" customFormat="1" ht="9" customHeight="1" thickBot="1" x14ac:dyDescent="0.3">
      <c r="B102" s="548"/>
      <c r="C102" s="312"/>
      <c r="D102" s="312"/>
      <c r="E102" s="312"/>
      <c r="F102" s="312"/>
      <c r="G102" s="312"/>
      <c r="H102" s="312"/>
      <c r="I102" s="549"/>
    </row>
  </sheetData>
  <sheetProtection algorithmName="SHA-512" hashValue="YPhOzXEVoqoIdtVc7FvjeJZ7y+VzgAIm4Bf7bP5GAqw3dJC2wGQF+XkWcgTLb4JjuVwPi4F/wzY4tLrlCn00XQ==" saltValue="HCoOOM9QaQ7G7m70LvqAEQ==" spinCount="100000" sheet="1" formatCells="0" formatColumns="0" formatRows="0"/>
  <mergeCells count="67">
    <mergeCell ref="D22:H22"/>
    <mergeCell ref="F23:H23"/>
    <mergeCell ref="C67:H67"/>
    <mergeCell ref="D68:H68"/>
    <mergeCell ref="F44:H44"/>
    <mergeCell ref="D29:H29"/>
    <mergeCell ref="C35:H35"/>
    <mergeCell ref="D65:H65"/>
    <mergeCell ref="C58:H58"/>
    <mergeCell ref="D59:H59"/>
    <mergeCell ref="D60:H60"/>
    <mergeCell ref="D64:H64"/>
    <mergeCell ref="D62:H62"/>
    <mergeCell ref="F63:H63"/>
    <mergeCell ref="D85:H85"/>
    <mergeCell ref="C3:H3"/>
    <mergeCell ref="D98:H98"/>
    <mergeCell ref="F100:H100"/>
    <mergeCell ref="C89:H89"/>
    <mergeCell ref="D90:H90"/>
    <mergeCell ref="D91:H91"/>
    <mergeCell ref="F92:H92"/>
    <mergeCell ref="C95:H95"/>
    <mergeCell ref="D96:H96"/>
    <mergeCell ref="F80:H80"/>
    <mergeCell ref="C83:H83"/>
    <mergeCell ref="D84:H84"/>
    <mergeCell ref="D12:H12"/>
    <mergeCell ref="D97:H97"/>
    <mergeCell ref="F86:H86"/>
    <mergeCell ref="D78:H78"/>
    <mergeCell ref="C41:H41"/>
    <mergeCell ref="D42:H42"/>
    <mergeCell ref="D43:H43"/>
    <mergeCell ref="D77:H77"/>
    <mergeCell ref="D56:H56"/>
    <mergeCell ref="D76:H76"/>
    <mergeCell ref="C54:H54"/>
    <mergeCell ref="D48:H48"/>
    <mergeCell ref="D49:H49"/>
    <mergeCell ref="F50:H50"/>
    <mergeCell ref="C75:H75"/>
    <mergeCell ref="C47:H47"/>
    <mergeCell ref="D69:H69"/>
    <mergeCell ref="D70:H70"/>
    <mergeCell ref="F72:H72"/>
    <mergeCell ref="D14:H14"/>
    <mergeCell ref="F38:H38"/>
    <mergeCell ref="D36:H36"/>
    <mergeCell ref="D15:F15"/>
    <mergeCell ref="D16:H16"/>
    <mergeCell ref="C26:H26"/>
    <mergeCell ref="D37:H37"/>
    <mergeCell ref="G31:H31"/>
    <mergeCell ref="D28:H28"/>
    <mergeCell ref="D31:E31"/>
    <mergeCell ref="D32:H32"/>
    <mergeCell ref="D17:H17"/>
    <mergeCell ref="D18:F18"/>
    <mergeCell ref="D19:H19"/>
    <mergeCell ref="D27:H27"/>
    <mergeCell ref="C21:H21"/>
    <mergeCell ref="C5:G5"/>
    <mergeCell ref="C7:H7"/>
    <mergeCell ref="D8:H8"/>
    <mergeCell ref="D9:H9"/>
    <mergeCell ref="D11:H11"/>
  </mergeCells>
  <pageMargins left="0.7" right="0.7" top="0.75" bottom="0.75" header="0.3" footer="0.3"/>
  <pageSetup scale="93" fitToHeight="2" orientation="portrait" r:id="rId1"/>
  <headerFooter>
    <oddFooter>&amp;LForm 9A
Project Team&amp;CCFA Forms</oddFooter>
  </headerFooter>
  <rowBreaks count="1" manualBreakCount="1">
    <brk id="52" min="1" max="8"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B6:Z43"/>
  <sheetViews>
    <sheetView showGridLines="0" zoomScaleNormal="100" workbookViewId="0">
      <selection activeCell="AE12" sqref="AE12"/>
    </sheetView>
  </sheetViews>
  <sheetFormatPr defaultColWidth="9.140625" defaultRowHeight="15" x14ac:dyDescent="0.25"/>
  <cols>
    <col min="1" max="1" width="1.7109375" style="362" customWidth="1"/>
    <col min="2" max="2" width="1.7109375" style="359" customWidth="1"/>
    <col min="3" max="3" width="14.28515625" style="362" customWidth="1"/>
    <col min="4" max="4" width="30" style="362" customWidth="1"/>
    <col min="5" max="24" width="3.5703125" style="362" customWidth="1"/>
    <col min="25" max="25" width="1.7109375" style="359" customWidth="1"/>
    <col min="26" max="26" width="1.42578125" style="362" customWidth="1"/>
    <col min="27" max="16384" width="9.140625" style="362"/>
  </cols>
  <sheetData>
    <row r="6" spans="2:26" ht="15.75" thickBot="1" x14ac:dyDescent="0.3"/>
    <row r="7" spans="2:26" s="359" customFormat="1" ht="9" customHeight="1" x14ac:dyDescent="0.3">
      <c r="B7" s="186"/>
      <c r="C7" s="2251"/>
      <c r="D7" s="2251"/>
      <c r="E7" s="2252"/>
      <c r="F7" s="2252"/>
      <c r="G7" s="2252"/>
      <c r="H7" s="2252"/>
      <c r="I7" s="2252"/>
      <c r="J7" s="2252"/>
      <c r="K7" s="2252"/>
      <c r="L7" s="2252"/>
      <c r="M7" s="2252"/>
      <c r="N7" s="2252"/>
      <c r="O7" s="2252"/>
      <c r="P7" s="2252"/>
      <c r="Q7" s="2252"/>
      <c r="R7" s="2252"/>
      <c r="S7" s="2252"/>
      <c r="T7" s="2252"/>
      <c r="U7" s="2252"/>
      <c r="V7" s="2252"/>
      <c r="W7" s="2252"/>
      <c r="X7" s="2252"/>
      <c r="Y7" s="2252"/>
      <c r="Z7" s="1120"/>
    </row>
    <row r="8" spans="2:26" s="359" customFormat="1" ht="18.75" x14ac:dyDescent="0.3">
      <c r="B8" s="194"/>
      <c r="C8" s="1237" t="s">
        <v>438</v>
      </c>
      <c r="D8" s="628"/>
      <c r="E8" s="629"/>
      <c r="F8" s="629"/>
      <c r="G8" s="629"/>
      <c r="H8" s="629"/>
      <c r="I8" s="629"/>
      <c r="J8" s="629"/>
      <c r="K8" s="629"/>
      <c r="L8" s="629"/>
      <c r="M8" s="629"/>
      <c r="N8" s="629"/>
      <c r="O8" s="629"/>
      <c r="P8" s="629"/>
      <c r="Q8" s="629"/>
      <c r="R8" s="629"/>
      <c r="S8" s="629"/>
      <c r="T8" s="629"/>
      <c r="U8" s="629"/>
      <c r="V8" s="629"/>
      <c r="W8" s="629"/>
      <c r="X8" s="629"/>
      <c r="Y8" s="574"/>
      <c r="Z8" s="1074"/>
    </row>
    <row r="9" spans="2:26" s="359" customFormat="1" ht="18.75" x14ac:dyDescent="0.3">
      <c r="B9" s="194"/>
      <c r="C9" s="573"/>
      <c r="D9" s="573"/>
      <c r="E9" s="574"/>
      <c r="F9" s="574"/>
      <c r="G9" s="574"/>
      <c r="H9" s="574"/>
      <c r="I9" s="574"/>
      <c r="J9" s="574"/>
      <c r="K9" s="574"/>
      <c r="L9" s="574"/>
      <c r="M9" s="574"/>
      <c r="N9" s="574"/>
      <c r="O9" s="574"/>
      <c r="P9" s="574"/>
      <c r="Q9" s="574"/>
      <c r="R9" s="574"/>
      <c r="S9" s="574"/>
      <c r="T9" s="574"/>
      <c r="U9" s="574"/>
      <c r="V9" s="574"/>
      <c r="W9" s="574"/>
      <c r="X9" s="574"/>
      <c r="Y9" s="574"/>
      <c r="Z9" s="1074"/>
    </row>
    <row r="10" spans="2:26" s="359" customFormat="1" ht="15.75" thickBot="1" x14ac:dyDescent="0.3">
      <c r="B10" s="194"/>
      <c r="C10" s="1972" t="str">
        <f>IF('1'!G5="","Enter Project Name on Form 1",(CONCATENATE("Project Name: ",'1'!G5)))</f>
        <v>Enter Project Name on Form 1</v>
      </c>
      <c r="D10" s="1972"/>
      <c r="E10" s="1972"/>
      <c r="F10" s="1972"/>
      <c r="G10" s="1972"/>
      <c r="H10" s="1972"/>
      <c r="I10" s="1972"/>
      <c r="J10" s="1972"/>
      <c r="K10" s="1972"/>
      <c r="L10" s="1972"/>
      <c r="M10" s="1972"/>
      <c r="N10" s="1972"/>
      <c r="O10" s="1972"/>
      <c r="P10" s="1972"/>
      <c r="Q10" s="1972"/>
      <c r="R10" s="1972"/>
      <c r="S10" s="1972"/>
      <c r="T10" s="1238"/>
      <c r="U10" s="378"/>
      <c r="V10" s="378"/>
      <c r="W10" s="378"/>
      <c r="X10" s="378"/>
      <c r="Y10" s="378"/>
      <c r="Z10" s="1074"/>
    </row>
    <row r="11" spans="2:26" s="359" customFormat="1" ht="7.5" customHeight="1" x14ac:dyDescent="0.25">
      <c r="B11" s="194"/>
      <c r="C11" s="437"/>
      <c r="D11" s="437"/>
      <c r="E11" s="437"/>
      <c r="F11" s="437"/>
      <c r="G11" s="437"/>
      <c r="H11" s="437"/>
      <c r="I11" s="437"/>
      <c r="J11" s="437"/>
      <c r="K11" s="437"/>
      <c r="L11" s="437"/>
      <c r="M11" s="437"/>
      <c r="N11" s="437"/>
      <c r="O11" s="437"/>
      <c r="P11" s="378"/>
      <c r="Q11" s="378"/>
      <c r="R11" s="378"/>
      <c r="S11" s="378"/>
      <c r="T11" s="378"/>
      <c r="U11" s="378"/>
      <c r="V11" s="378"/>
      <c r="W11" s="378"/>
      <c r="X11" s="378"/>
      <c r="Y11" s="378"/>
      <c r="Z11" s="1074"/>
    </row>
    <row r="12" spans="2:26" ht="117.75" customHeight="1" x14ac:dyDescent="0.25">
      <c r="B12" s="194"/>
      <c r="C12" s="2256"/>
      <c r="D12" s="2257"/>
      <c r="E12" s="617" t="s">
        <v>439</v>
      </c>
      <c r="F12" s="2245" t="s">
        <v>440</v>
      </c>
      <c r="G12" s="2245" t="s">
        <v>441</v>
      </c>
      <c r="H12" s="2245" t="s">
        <v>442</v>
      </c>
      <c r="I12" s="2245" t="s">
        <v>443</v>
      </c>
      <c r="J12" s="2253" t="s">
        <v>444</v>
      </c>
      <c r="K12" s="2245" t="s">
        <v>445</v>
      </c>
      <c r="L12" s="2245" t="s">
        <v>446</v>
      </c>
      <c r="M12" s="2245" t="s">
        <v>447</v>
      </c>
      <c r="N12" s="2245" t="s">
        <v>448</v>
      </c>
      <c r="O12" s="2245" t="s">
        <v>449</v>
      </c>
      <c r="P12" s="2245" t="s">
        <v>450</v>
      </c>
      <c r="Q12" s="2245" t="s">
        <v>451</v>
      </c>
      <c r="R12" s="2245" t="s">
        <v>452</v>
      </c>
      <c r="S12" s="2245" t="s">
        <v>453</v>
      </c>
      <c r="T12" s="2245" t="s">
        <v>454</v>
      </c>
      <c r="U12" s="2245" t="s">
        <v>455</v>
      </c>
      <c r="V12" s="2245" t="s">
        <v>456</v>
      </c>
      <c r="W12" s="2245" t="s">
        <v>457</v>
      </c>
      <c r="X12" s="1121"/>
      <c r="Y12" s="951"/>
      <c r="Z12" s="1108"/>
    </row>
    <row r="13" spans="2:26" x14ac:dyDescent="0.25">
      <c r="B13" s="194"/>
      <c r="C13" s="621" t="s">
        <v>458</v>
      </c>
      <c r="D13" s="622"/>
      <c r="E13" s="618"/>
      <c r="F13" s="2247"/>
      <c r="G13" s="2246"/>
      <c r="H13" s="2246"/>
      <c r="I13" s="2246"/>
      <c r="J13" s="2254"/>
      <c r="K13" s="2246"/>
      <c r="L13" s="2246"/>
      <c r="M13" s="2246"/>
      <c r="N13" s="2246"/>
      <c r="O13" s="2246"/>
      <c r="P13" s="2246"/>
      <c r="Q13" s="2246"/>
      <c r="R13" s="2246"/>
      <c r="S13" s="2246"/>
      <c r="T13" s="2246"/>
      <c r="U13" s="2246"/>
      <c r="V13" s="2246"/>
      <c r="W13" s="2246"/>
      <c r="X13" s="1122"/>
      <c r="Y13" s="952"/>
      <c r="Z13" s="1108"/>
    </row>
    <row r="14" spans="2:26" x14ac:dyDescent="0.25">
      <c r="B14" s="194"/>
      <c r="C14" s="623" t="s">
        <v>441</v>
      </c>
      <c r="D14" s="624"/>
      <c r="E14" s="618"/>
      <c r="F14" s="618"/>
      <c r="G14" s="2247"/>
      <c r="H14" s="2246"/>
      <c r="I14" s="2246"/>
      <c r="J14" s="2254"/>
      <c r="K14" s="2246"/>
      <c r="L14" s="2246"/>
      <c r="M14" s="2246"/>
      <c r="N14" s="2246"/>
      <c r="O14" s="2246"/>
      <c r="P14" s="2246"/>
      <c r="Q14" s="2246"/>
      <c r="R14" s="2246"/>
      <c r="S14" s="2246"/>
      <c r="T14" s="2246"/>
      <c r="U14" s="2246"/>
      <c r="V14" s="2246"/>
      <c r="W14" s="2246"/>
      <c r="X14" s="1122"/>
      <c r="Y14" s="952"/>
      <c r="Z14" s="1108"/>
    </row>
    <row r="15" spans="2:26" x14ac:dyDescent="0.25">
      <c r="B15" s="194"/>
      <c r="C15" s="623" t="s">
        <v>442</v>
      </c>
      <c r="D15" s="624"/>
      <c r="E15" s="618"/>
      <c r="F15" s="618"/>
      <c r="G15" s="618"/>
      <c r="H15" s="2247"/>
      <c r="I15" s="2246"/>
      <c r="J15" s="2254"/>
      <c r="K15" s="2246"/>
      <c r="L15" s="2246"/>
      <c r="M15" s="2246"/>
      <c r="N15" s="2246"/>
      <c r="O15" s="2246"/>
      <c r="P15" s="2246"/>
      <c r="Q15" s="2246"/>
      <c r="R15" s="2246"/>
      <c r="S15" s="2246"/>
      <c r="T15" s="2246"/>
      <c r="U15" s="2246"/>
      <c r="V15" s="2246"/>
      <c r="W15" s="2246"/>
      <c r="X15" s="1122"/>
      <c r="Y15" s="952"/>
      <c r="Z15" s="1108"/>
    </row>
    <row r="16" spans="2:26" x14ac:dyDescent="0.25">
      <c r="B16" s="194"/>
      <c r="C16" s="623" t="s">
        <v>443</v>
      </c>
      <c r="D16" s="624"/>
      <c r="E16" s="618"/>
      <c r="F16" s="618"/>
      <c r="G16" s="618"/>
      <c r="H16" s="618"/>
      <c r="I16" s="2247"/>
      <c r="J16" s="2254"/>
      <c r="K16" s="2246"/>
      <c r="L16" s="2246"/>
      <c r="M16" s="2246"/>
      <c r="N16" s="2246"/>
      <c r="O16" s="2246"/>
      <c r="P16" s="2246"/>
      <c r="Q16" s="2246"/>
      <c r="R16" s="2246"/>
      <c r="S16" s="2246"/>
      <c r="T16" s="2246"/>
      <c r="U16" s="2246"/>
      <c r="V16" s="2246"/>
      <c r="W16" s="2246"/>
      <c r="X16" s="1122"/>
      <c r="Y16" s="952"/>
      <c r="Z16" s="1108"/>
    </row>
    <row r="17" spans="2:26" x14ac:dyDescent="0.25">
      <c r="B17" s="194"/>
      <c r="C17" s="623" t="s">
        <v>459</v>
      </c>
      <c r="D17" s="624"/>
      <c r="E17" s="618"/>
      <c r="F17" s="618"/>
      <c r="G17" s="618"/>
      <c r="H17" s="618"/>
      <c r="I17" s="618"/>
      <c r="J17" s="2255"/>
      <c r="K17" s="2246"/>
      <c r="L17" s="2246"/>
      <c r="M17" s="2246"/>
      <c r="N17" s="2246"/>
      <c r="O17" s="2246"/>
      <c r="P17" s="2246"/>
      <c r="Q17" s="2246"/>
      <c r="R17" s="2246"/>
      <c r="S17" s="2246"/>
      <c r="T17" s="2246"/>
      <c r="U17" s="2246"/>
      <c r="V17" s="2246"/>
      <c r="W17" s="2246"/>
      <c r="X17" s="1122"/>
      <c r="Y17" s="952"/>
      <c r="Z17" s="1108"/>
    </row>
    <row r="18" spans="2:26" x14ac:dyDescent="0.25">
      <c r="B18" s="194"/>
      <c r="C18" s="623" t="s">
        <v>460</v>
      </c>
      <c r="D18" s="624"/>
      <c r="E18" s="618"/>
      <c r="F18" s="618"/>
      <c r="G18" s="618"/>
      <c r="H18" s="618"/>
      <c r="I18" s="618"/>
      <c r="J18" s="618"/>
      <c r="K18" s="2247"/>
      <c r="L18" s="2246"/>
      <c r="M18" s="2246"/>
      <c r="N18" s="2246"/>
      <c r="O18" s="2246"/>
      <c r="P18" s="2246"/>
      <c r="Q18" s="2246"/>
      <c r="R18" s="2246"/>
      <c r="S18" s="2246"/>
      <c r="T18" s="2246"/>
      <c r="U18" s="2246"/>
      <c r="V18" s="2246"/>
      <c r="W18" s="2246"/>
      <c r="X18" s="1122"/>
      <c r="Y18" s="952"/>
      <c r="Z18" s="1108"/>
    </row>
    <row r="19" spans="2:26" x14ac:dyDescent="0.25">
      <c r="B19" s="194"/>
      <c r="C19" s="623" t="s">
        <v>461</v>
      </c>
      <c r="D19" s="624"/>
      <c r="E19" s="618"/>
      <c r="F19" s="618"/>
      <c r="G19" s="618"/>
      <c r="H19" s="618"/>
      <c r="I19" s="618"/>
      <c r="J19" s="618"/>
      <c r="K19" s="618"/>
      <c r="L19" s="2247"/>
      <c r="M19" s="2246"/>
      <c r="N19" s="2246"/>
      <c r="O19" s="2246"/>
      <c r="P19" s="2246"/>
      <c r="Q19" s="2246"/>
      <c r="R19" s="2246"/>
      <c r="S19" s="2246"/>
      <c r="T19" s="2246"/>
      <c r="U19" s="2246"/>
      <c r="V19" s="2246"/>
      <c r="W19" s="2246"/>
      <c r="X19" s="1122"/>
      <c r="Y19" s="952"/>
      <c r="Z19" s="1108"/>
    </row>
    <row r="20" spans="2:26" x14ac:dyDescent="0.25">
      <c r="B20" s="194"/>
      <c r="C20" s="623" t="s">
        <v>462</v>
      </c>
      <c r="D20" s="624"/>
      <c r="E20" s="618"/>
      <c r="F20" s="618"/>
      <c r="G20" s="618"/>
      <c r="H20" s="618"/>
      <c r="I20" s="618"/>
      <c r="J20" s="618"/>
      <c r="K20" s="618"/>
      <c r="L20" s="618"/>
      <c r="M20" s="2247"/>
      <c r="N20" s="2246"/>
      <c r="O20" s="2246"/>
      <c r="P20" s="2246"/>
      <c r="Q20" s="2246"/>
      <c r="R20" s="2246"/>
      <c r="S20" s="2246"/>
      <c r="T20" s="2246"/>
      <c r="U20" s="2246"/>
      <c r="V20" s="2246"/>
      <c r="W20" s="2246"/>
      <c r="X20" s="1122"/>
      <c r="Y20" s="952"/>
      <c r="Z20" s="1108"/>
    </row>
    <row r="21" spans="2:26" x14ac:dyDescent="0.25">
      <c r="B21" s="194"/>
      <c r="C21" s="623" t="s">
        <v>463</v>
      </c>
      <c r="D21" s="624"/>
      <c r="E21" s="618"/>
      <c r="F21" s="618"/>
      <c r="G21" s="618"/>
      <c r="H21" s="618"/>
      <c r="I21" s="618"/>
      <c r="J21" s="618"/>
      <c r="K21" s="618"/>
      <c r="L21" s="618"/>
      <c r="M21" s="618"/>
      <c r="N21" s="2246"/>
      <c r="O21" s="2246"/>
      <c r="P21" s="2246"/>
      <c r="Q21" s="2246"/>
      <c r="R21" s="2246"/>
      <c r="S21" s="2246"/>
      <c r="T21" s="2246"/>
      <c r="U21" s="2246"/>
      <c r="V21" s="2246"/>
      <c r="W21" s="2246"/>
      <c r="X21" s="1122"/>
      <c r="Y21" s="952"/>
      <c r="Z21" s="1108"/>
    </row>
    <row r="22" spans="2:26" x14ac:dyDescent="0.25">
      <c r="B22" s="194"/>
      <c r="C22" s="623" t="s">
        <v>449</v>
      </c>
      <c r="D22" s="624"/>
      <c r="E22" s="618"/>
      <c r="F22" s="618"/>
      <c r="G22" s="618"/>
      <c r="H22" s="618"/>
      <c r="I22" s="618"/>
      <c r="J22" s="618"/>
      <c r="K22" s="618"/>
      <c r="L22" s="618"/>
      <c r="M22" s="618"/>
      <c r="N22" s="618"/>
      <c r="O22" s="2246"/>
      <c r="P22" s="2246"/>
      <c r="Q22" s="2246"/>
      <c r="R22" s="2246"/>
      <c r="S22" s="2246"/>
      <c r="T22" s="2246"/>
      <c r="U22" s="2246"/>
      <c r="V22" s="2246"/>
      <c r="W22" s="2246"/>
      <c r="X22" s="1122"/>
      <c r="Y22" s="952"/>
      <c r="Z22" s="1108"/>
    </row>
    <row r="23" spans="2:26" x14ac:dyDescent="0.25">
      <c r="B23" s="194"/>
      <c r="C23" s="623" t="s">
        <v>450</v>
      </c>
      <c r="D23" s="624"/>
      <c r="E23" s="618"/>
      <c r="F23" s="618"/>
      <c r="G23" s="618"/>
      <c r="H23" s="618"/>
      <c r="I23" s="618"/>
      <c r="J23" s="618"/>
      <c r="K23" s="618"/>
      <c r="L23" s="618"/>
      <c r="M23" s="618"/>
      <c r="N23" s="618"/>
      <c r="O23" s="618"/>
      <c r="P23" s="2246"/>
      <c r="Q23" s="2246"/>
      <c r="R23" s="2246"/>
      <c r="S23" s="2246"/>
      <c r="T23" s="2246"/>
      <c r="U23" s="2246"/>
      <c r="V23" s="2246"/>
      <c r="W23" s="2246"/>
      <c r="X23" s="1122"/>
      <c r="Y23" s="952"/>
      <c r="Z23" s="1108"/>
    </row>
    <row r="24" spans="2:26" x14ac:dyDescent="0.25">
      <c r="B24" s="194"/>
      <c r="C24" s="623" t="s">
        <v>464</v>
      </c>
      <c r="D24" s="624"/>
      <c r="E24" s="618"/>
      <c r="F24" s="618"/>
      <c r="G24" s="618"/>
      <c r="H24" s="618"/>
      <c r="I24" s="618"/>
      <c r="J24" s="618"/>
      <c r="K24" s="618"/>
      <c r="L24" s="618"/>
      <c r="M24" s="618"/>
      <c r="N24" s="618"/>
      <c r="O24" s="618"/>
      <c r="P24" s="618"/>
      <c r="Q24" s="2246"/>
      <c r="R24" s="2246"/>
      <c r="S24" s="2246"/>
      <c r="T24" s="2246"/>
      <c r="U24" s="2246"/>
      <c r="V24" s="2246"/>
      <c r="W24" s="2246"/>
      <c r="X24" s="1122"/>
      <c r="Y24" s="952"/>
      <c r="Z24" s="1108"/>
    </row>
    <row r="25" spans="2:26" x14ac:dyDescent="0.25">
      <c r="B25" s="194"/>
      <c r="C25" s="623" t="s">
        <v>452</v>
      </c>
      <c r="D25" s="624"/>
      <c r="E25" s="618"/>
      <c r="F25" s="618"/>
      <c r="G25" s="618"/>
      <c r="H25" s="618"/>
      <c r="I25" s="618"/>
      <c r="J25" s="618"/>
      <c r="K25" s="618"/>
      <c r="L25" s="618"/>
      <c r="M25" s="618"/>
      <c r="N25" s="618"/>
      <c r="O25" s="618"/>
      <c r="P25" s="618"/>
      <c r="Q25" s="618"/>
      <c r="R25" s="2246"/>
      <c r="S25" s="2246"/>
      <c r="T25" s="2246"/>
      <c r="U25" s="2246"/>
      <c r="V25" s="2246"/>
      <c r="W25" s="2246"/>
      <c r="X25" s="1122"/>
      <c r="Y25" s="952"/>
      <c r="Z25" s="1108"/>
    </row>
    <row r="26" spans="2:26" x14ac:dyDescent="0.25">
      <c r="B26" s="194"/>
      <c r="C26" s="623" t="s">
        <v>453</v>
      </c>
      <c r="D26" s="624"/>
      <c r="E26" s="618"/>
      <c r="F26" s="618"/>
      <c r="G26" s="618"/>
      <c r="H26" s="618"/>
      <c r="I26" s="618"/>
      <c r="J26" s="618"/>
      <c r="K26" s="618"/>
      <c r="L26" s="618"/>
      <c r="M26" s="618"/>
      <c r="N26" s="618"/>
      <c r="O26" s="618"/>
      <c r="P26" s="618"/>
      <c r="Q26" s="618"/>
      <c r="R26" s="618"/>
      <c r="S26" s="2246"/>
      <c r="T26" s="2246"/>
      <c r="U26" s="2246"/>
      <c r="V26" s="2246"/>
      <c r="W26" s="2246"/>
      <c r="X26" s="1122"/>
      <c r="Y26" s="952"/>
      <c r="Z26" s="1108"/>
    </row>
    <row r="27" spans="2:26" x14ac:dyDescent="0.25">
      <c r="B27" s="194"/>
      <c r="C27" s="623" t="s">
        <v>454</v>
      </c>
      <c r="D27" s="624"/>
      <c r="E27" s="618"/>
      <c r="F27" s="618"/>
      <c r="G27" s="618"/>
      <c r="H27" s="618"/>
      <c r="I27" s="618"/>
      <c r="J27" s="618"/>
      <c r="K27" s="618"/>
      <c r="L27" s="618"/>
      <c r="M27" s="618"/>
      <c r="N27" s="618"/>
      <c r="O27" s="618"/>
      <c r="P27" s="618"/>
      <c r="Q27" s="618"/>
      <c r="R27" s="618"/>
      <c r="S27" s="618"/>
      <c r="T27" s="2246"/>
      <c r="U27" s="2246"/>
      <c r="V27" s="2246"/>
      <c r="W27" s="2246"/>
      <c r="X27" s="1122"/>
      <c r="Y27" s="952"/>
      <c r="Z27" s="1108"/>
    </row>
    <row r="28" spans="2:26" x14ac:dyDescent="0.25">
      <c r="B28" s="194"/>
      <c r="C28" s="623" t="s">
        <v>465</v>
      </c>
      <c r="D28" s="624"/>
      <c r="E28" s="618"/>
      <c r="F28" s="618"/>
      <c r="G28" s="618"/>
      <c r="H28" s="618"/>
      <c r="I28" s="618"/>
      <c r="J28" s="618"/>
      <c r="K28" s="618"/>
      <c r="L28" s="618"/>
      <c r="M28" s="618"/>
      <c r="N28" s="618"/>
      <c r="O28" s="618"/>
      <c r="P28" s="618"/>
      <c r="Q28" s="618"/>
      <c r="R28" s="618"/>
      <c r="S28" s="618"/>
      <c r="T28" s="618"/>
      <c r="U28" s="2246"/>
      <c r="V28" s="2246"/>
      <c r="W28" s="2246"/>
      <c r="X28" s="1122"/>
      <c r="Y28" s="952"/>
      <c r="Z28" s="1108"/>
    </row>
    <row r="29" spans="2:26" x14ac:dyDescent="0.25">
      <c r="B29" s="194"/>
      <c r="C29" s="623" t="s">
        <v>456</v>
      </c>
      <c r="D29" s="624"/>
      <c r="E29" s="618"/>
      <c r="F29" s="618"/>
      <c r="G29" s="618"/>
      <c r="H29" s="618"/>
      <c r="I29" s="618"/>
      <c r="J29" s="618"/>
      <c r="K29" s="618"/>
      <c r="L29" s="618"/>
      <c r="M29" s="618"/>
      <c r="N29" s="618"/>
      <c r="O29" s="618"/>
      <c r="P29" s="618"/>
      <c r="Q29" s="618"/>
      <c r="R29" s="618"/>
      <c r="S29" s="618"/>
      <c r="T29" s="618"/>
      <c r="U29" s="618"/>
      <c r="V29" s="2246"/>
      <c r="W29" s="2246"/>
      <c r="X29" s="1122"/>
      <c r="Y29" s="952"/>
      <c r="Z29" s="1108"/>
    </row>
    <row r="30" spans="2:26" x14ac:dyDescent="0.25">
      <c r="B30" s="194"/>
      <c r="C30" s="625" t="s">
        <v>457</v>
      </c>
      <c r="D30" s="626"/>
      <c r="E30" s="618"/>
      <c r="F30" s="618"/>
      <c r="G30" s="618"/>
      <c r="H30" s="618"/>
      <c r="I30" s="618"/>
      <c r="J30" s="618"/>
      <c r="K30" s="618"/>
      <c r="L30" s="618"/>
      <c r="M30" s="618"/>
      <c r="N30" s="618"/>
      <c r="O30" s="618"/>
      <c r="P30" s="618"/>
      <c r="Q30" s="618"/>
      <c r="R30" s="618"/>
      <c r="S30" s="618"/>
      <c r="T30" s="618"/>
      <c r="U30" s="618"/>
      <c r="V30" s="618"/>
      <c r="W30" s="2246"/>
      <c r="X30" s="469"/>
      <c r="Y30" s="952"/>
      <c r="Z30" s="1108"/>
    </row>
    <row r="31" spans="2:26" x14ac:dyDescent="0.25">
      <c r="B31" s="194"/>
      <c r="C31" s="1119" t="s">
        <v>416</v>
      </c>
      <c r="D31" s="627"/>
      <c r="E31" s="619"/>
      <c r="F31" s="620"/>
      <c r="G31" s="620"/>
      <c r="H31" s="620"/>
      <c r="I31" s="620"/>
      <c r="J31" s="620"/>
      <c r="K31" s="620"/>
      <c r="L31" s="620"/>
      <c r="M31" s="620"/>
      <c r="N31" s="620"/>
      <c r="O31" s="620"/>
      <c r="P31" s="620"/>
      <c r="Q31" s="620"/>
      <c r="R31" s="620"/>
      <c r="S31" s="620"/>
      <c r="T31" s="620"/>
      <c r="U31" s="620"/>
      <c r="V31" s="620"/>
      <c r="W31" s="620"/>
      <c r="X31" s="1236" t="s">
        <v>229</v>
      </c>
      <c r="Y31" s="952"/>
      <c r="Z31" s="1108"/>
    </row>
    <row r="32" spans="2:26" x14ac:dyDescent="0.25">
      <c r="B32" s="194"/>
      <c r="C32" s="575" t="s">
        <v>416</v>
      </c>
      <c r="D32" s="627"/>
      <c r="E32" s="269"/>
      <c r="F32" s="270"/>
      <c r="G32" s="270"/>
      <c r="H32" s="270"/>
      <c r="I32" s="270"/>
      <c r="J32" s="270"/>
      <c r="K32" s="270"/>
      <c r="L32" s="270"/>
      <c r="M32" s="270"/>
      <c r="N32" s="270"/>
      <c r="O32" s="270"/>
      <c r="P32" s="270"/>
      <c r="Q32" s="270"/>
      <c r="R32" s="270"/>
      <c r="S32" s="270"/>
      <c r="T32" s="270"/>
      <c r="U32" s="270"/>
      <c r="V32" s="270"/>
      <c r="W32" s="270"/>
      <c r="X32" s="954"/>
      <c r="Y32" s="953"/>
      <c r="Z32" s="1108"/>
    </row>
    <row r="33" spans="2:26" ht="7.5" customHeight="1" x14ac:dyDescent="0.25">
      <c r="B33" s="194"/>
      <c r="C33" s="950"/>
      <c r="D33" s="346"/>
      <c r="E33" s="1123"/>
      <c r="F33" s="1123"/>
      <c r="G33" s="1123"/>
      <c r="H33" s="1123"/>
      <c r="I33" s="1123"/>
      <c r="J33" s="1123"/>
      <c r="K33" s="1123"/>
      <c r="L33" s="1123"/>
      <c r="M33" s="1123"/>
      <c r="N33" s="1123"/>
      <c r="O33" s="1123"/>
      <c r="P33" s="1123"/>
      <c r="Q33" s="1123"/>
      <c r="R33" s="1123"/>
      <c r="S33" s="1123"/>
      <c r="T33" s="1123"/>
      <c r="U33" s="1123"/>
      <c r="V33" s="1123"/>
      <c r="W33" s="1123"/>
      <c r="X33" s="1124"/>
      <c r="Y33" s="378"/>
      <c r="Z33" s="1108"/>
    </row>
    <row r="34" spans="2:26" x14ac:dyDescent="0.25">
      <c r="B34" s="194"/>
      <c r="C34" s="950"/>
      <c r="D34" s="346"/>
      <c r="E34" s="1123"/>
      <c r="F34" s="1123"/>
      <c r="G34" s="1123"/>
      <c r="H34" s="1123"/>
      <c r="I34" s="1123"/>
      <c r="J34" s="1123"/>
      <c r="K34" s="1123"/>
      <c r="L34" s="1123"/>
      <c r="M34" s="2248"/>
      <c r="N34" s="2249"/>
      <c r="O34" s="2249"/>
      <c r="P34" s="2249"/>
      <c r="Q34" s="2249"/>
      <c r="R34" s="2249"/>
      <c r="S34" s="2249"/>
      <c r="T34" s="2249"/>
      <c r="U34" s="2249"/>
      <c r="V34" s="2250"/>
      <c r="W34" s="469"/>
      <c r="X34" s="469"/>
      <c r="Y34" s="378"/>
      <c r="Z34" s="1108"/>
    </row>
    <row r="35" spans="2:26" ht="7.5" customHeight="1" x14ac:dyDescent="0.25">
      <c r="B35" s="194"/>
      <c r="C35" s="950"/>
      <c r="D35" s="346"/>
      <c r="E35" s="1123"/>
      <c r="F35" s="1123"/>
      <c r="G35" s="1123"/>
      <c r="H35" s="1123"/>
      <c r="I35" s="1123"/>
      <c r="J35" s="1123"/>
      <c r="K35" s="1123"/>
      <c r="L35" s="1123"/>
      <c r="M35" s="1123"/>
      <c r="N35" s="1123"/>
      <c r="O35" s="469"/>
      <c r="P35" s="469"/>
      <c r="Q35" s="469"/>
      <c r="R35" s="469"/>
      <c r="S35" s="469"/>
      <c r="T35" s="469"/>
      <c r="U35" s="469"/>
      <c r="V35" s="469"/>
      <c r="W35" s="469"/>
      <c r="X35" s="469"/>
      <c r="Y35" s="378"/>
      <c r="Z35" s="1108"/>
    </row>
    <row r="36" spans="2:26" s="359" customFormat="1" x14ac:dyDescent="0.25">
      <c r="B36" s="194"/>
      <c r="C36" s="333" t="s">
        <v>466</v>
      </c>
      <c r="D36" s="333"/>
      <c r="E36" s="333"/>
      <c r="F36" s="333"/>
      <c r="G36" s="333"/>
      <c r="H36" s="333"/>
      <c r="I36" s="333"/>
      <c r="J36" s="333"/>
      <c r="K36" s="333"/>
      <c r="L36" s="333"/>
      <c r="M36" s="333"/>
      <c r="N36" s="333"/>
      <c r="O36" s="333"/>
      <c r="P36" s="333"/>
      <c r="Q36" s="333"/>
      <c r="R36" s="333"/>
      <c r="S36" s="333"/>
      <c r="T36" s="333"/>
      <c r="U36" s="333"/>
      <c r="V36" s="333"/>
      <c r="W36" s="333"/>
      <c r="X36" s="333"/>
      <c r="Y36" s="378"/>
      <c r="Z36" s="1074"/>
    </row>
    <row r="37" spans="2:26" s="359" customFormat="1" ht="45" customHeight="1" x14ac:dyDescent="0.25">
      <c r="B37" s="194"/>
      <c r="C37" s="1888"/>
      <c r="D37" s="1889"/>
      <c r="E37" s="1889"/>
      <c r="F37" s="1889"/>
      <c r="G37" s="1889"/>
      <c r="H37" s="1889"/>
      <c r="I37" s="1889"/>
      <c r="J37" s="1889"/>
      <c r="K37" s="1889"/>
      <c r="L37" s="1889"/>
      <c r="M37" s="1889"/>
      <c r="N37" s="1889"/>
      <c r="O37" s="1889"/>
      <c r="P37" s="1889"/>
      <c r="Q37" s="1889"/>
      <c r="R37" s="1889"/>
      <c r="S37" s="1889"/>
      <c r="T37" s="1889"/>
      <c r="U37" s="1889"/>
      <c r="V37" s="1889"/>
      <c r="W37" s="1889"/>
      <c r="X37" s="1890"/>
      <c r="Y37" s="378"/>
      <c r="Z37" s="1074"/>
    </row>
    <row r="38" spans="2:26" s="359" customFormat="1" ht="9" customHeight="1" thickBot="1" x14ac:dyDescent="0.3">
      <c r="B38" s="533"/>
      <c r="C38" s="184"/>
      <c r="D38" s="184"/>
      <c r="E38" s="184"/>
      <c r="F38" s="184"/>
      <c r="G38" s="184"/>
      <c r="H38" s="184"/>
      <c r="I38" s="184"/>
      <c r="J38" s="184"/>
      <c r="K38" s="184"/>
      <c r="L38" s="184"/>
      <c r="M38" s="184"/>
      <c r="N38" s="184"/>
      <c r="O38" s="184"/>
      <c r="P38" s="184"/>
      <c r="Q38" s="184"/>
      <c r="R38" s="184"/>
      <c r="S38" s="184"/>
      <c r="T38" s="184"/>
      <c r="U38" s="184"/>
      <c r="V38" s="184"/>
      <c r="W38" s="184"/>
      <c r="X38" s="184"/>
      <c r="Y38" s="184"/>
      <c r="Z38" s="1125"/>
    </row>
    <row r="39" spans="2:26" s="359" customFormat="1" x14ac:dyDescent="0.25"/>
    <row r="40" spans="2:26" s="359" customFormat="1" x14ac:dyDescent="0.25"/>
    <row r="41" spans="2:26" s="359" customFormat="1" x14ac:dyDescent="0.25"/>
    <row r="42" spans="2:26" s="359" customFormat="1" x14ac:dyDescent="0.25"/>
    <row r="43" spans="2:26" s="359" customFormat="1" x14ac:dyDescent="0.25"/>
  </sheetData>
  <sheetProtection algorithmName="SHA-512" hashValue="W8ImcjnSk0Eo2MSXrAT9Ko2hLgsSSHGMdTzYZON9IdgCzGOvvwRmXOlYwc1WeWt9OMrN1NwBJbfWmIqacaS4kg==" saltValue="5ekq2QCboFfUC8pz3KfkRw==" spinCount="100000" sheet="1" formatCells="0" formatColumns="0" formatRows="0"/>
  <mergeCells count="23">
    <mergeCell ref="C7:Y7"/>
    <mergeCell ref="F12:F13"/>
    <mergeCell ref="G12:G14"/>
    <mergeCell ref="P12:P23"/>
    <mergeCell ref="H12:H15"/>
    <mergeCell ref="I12:I16"/>
    <mergeCell ref="J12:J17"/>
    <mergeCell ref="K12:K18"/>
    <mergeCell ref="L12:L19"/>
    <mergeCell ref="W12:W30"/>
    <mergeCell ref="Q12:Q24"/>
    <mergeCell ref="R12:R25"/>
    <mergeCell ref="O12:O22"/>
    <mergeCell ref="C12:D12"/>
    <mergeCell ref="C10:S10"/>
    <mergeCell ref="C37:X37"/>
    <mergeCell ref="S12:S26"/>
    <mergeCell ref="T12:T27"/>
    <mergeCell ref="U12:U28"/>
    <mergeCell ref="V12:V29"/>
    <mergeCell ref="M12:M20"/>
    <mergeCell ref="N12:N21"/>
    <mergeCell ref="M34:V34"/>
  </mergeCells>
  <conditionalFormatting sqref="E12:X29 E30:W30 E31:X33 E35:N35 E34:M34">
    <cfRule type="cellIs" dxfId="0" priority="1" operator="equal">
      <formula>"X"</formula>
    </cfRule>
  </conditionalFormatting>
  <dataValidations count="1">
    <dataValidation type="list" allowBlank="1" showInputMessage="1" showErrorMessage="1" sqref="F14:F32 G15:G32 H16:H32 I17:I32 J18:J32 K19:K32 L20:L32 M21:M32 N22:N32 O23:O32 P24:P32 Q25:Q32 R26:R32 S27:S32 T28:T32 U29:U32 V30:V32 W31:W32 X32 E13:E32">
      <formula1>"X"</formula1>
    </dataValidation>
  </dataValidations>
  <pageMargins left="0.7" right="0.7" top="0.75" bottom="0.75" header="0.3" footer="0.3"/>
  <pageSetup scale="87" orientation="landscape" r:id="rId1"/>
  <headerFooter>
    <oddFooter>&amp;LForm 9B
Identity of Interest Matrix&amp;CCFA Forms</oddFooter>
  </headerFooter>
  <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pageSetUpPr fitToPage="1"/>
  </sheetPr>
  <dimension ref="B11:M43"/>
  <sheetViews>
    <sheetView showGridLines="0" zoomScaleNormal="100" workbookViewId="0">
      <selection activeCell="R30" sqref="R30"/>
    </sheetView>
  </sheetViews>
  <sheetFormatPr defaultColWidth="9.140625" defaultRowHeight="15" x14ac:dyDescent="0.25"/>
  <cols>
    <col min="1" max="2" width="1.7109375" style="362" customWidth="1"/>
    <col min="3" max="3" width="27.140625" style="362" customWidth="1"/>
    <col min="4" max="4" width="9.140625" style="362"/>
    <col min="5" max="5" width="11.42578125" style="362" customWidth="1"/>
    <col min="6" max="6" width="15.28515625" style="362" customWidth="1"/>
    <col min="7" max="7" width="13.140625" style="362" customWidth="1"/>
    <col min="8" max="8" width="9.140625" style="362"/>
    <col min="9" max="9" width="14.5703125" style="362" bestFit="1" customWidth="1"/>
    <col min="10" max="11" width="11" style="362" customWidth="1"/>
    <col min="12" max="12" width="14.85546875" style="362" customWidth="1"/>
    <col min="13" max="13" width="1.7109375" style="362" customWidth="1"/>
    <col min="14" max="16384" width="9.140625" style="362"/>
  </cols>
  <sheetData>
    <row r="11" spans="2:13" ht="7.5" customHeight="1" thickBot="1" x14ac:dyDescent="0.3">
      <c r="B11" s="576"/>
      <c r="C11" s="576"/>
      <c r="D11" s="576"/>
      <c r="E11" s="576"/>
      <c r="F11" s="576"/>
      <c r="G11" s="576"/>
      <c r="H11" s="576"/>
      <c r="I11" s="576"/>
      <c r="J11" s="576"/>
      <c r="K11" s="576"/>
      <c r="L11" s="576"/>
      <c r="M11" s="577"/>
    </row>
    <row r="12" spans="2:13" ht="9" customHeight="1" x14ac:dyDescent="0.3">
      <c r="B12" s="271"/>
      <c r="C12" s="272"/>
      <c r="D12" s="273"/>
      <c r="E12" s="272"/>
      <c r="F12" s="272"/>
      <c r="G12" s="272"/>
      <c r="H12" s="272"/>
      <c r="I12" s="272"/>
      <c r="J12" s="272"/>
      <c r="K12" s="273"/>
      <c r="L12" s="272"/>
      <c r="M12" s="274"/>
    </row>
    <row r="13" spans="2:13" ht="18.75" x14ac:dyDescent="0.3">
      <c r="B13" s="275"/>
      <c r="C13" s="1938" t="s">
        <v>467</v>
      </c>
      <c r="D13" s="1938"/>
      <c r="E13" s="1938"/>
      <c r="F13" s="1938"/>
      <c r="G13" s="1938"/>
      <c r="H13" s="1938"/>
      <c r="I13" s="1938"/>
      <c r="J13" s="1938"/>
      <c r="K13" s="1938"/>
      <c r="L13" s="1938"/>
      <c r="M13" s="276"/>
    </row>
    <row r="14" spans="2:13" ht="15" customHeight="1" x14ac:dyDescent="0.3">
      <c r="B14" s="275"/>
      <c r="C14" s="638"/>
      <c r="D14" s="638"/>
      <c r="E14" s="638"/>
      <c r="F14" s="638"/>
      <c r="G14" s="638"/>
      <c r="H14" s="638"/>
      <c r="I14" s="638"/>
      <c r="J14" s="638"/>
      <c r="K14" s="638"/>
      <c r="L14" s="638"/>
      <c r="M14" s="276"/>
    </row>
    <row r="15" spans="2:13" ht="15.75" thickBot="1" x14ac:dyDescent="0.3">
      <c r="B15" s="277"/>
      <c r="C15" s="2258" t="str">
        <f>IF('1'!G5="","Enter Project Name on Form 1",(CONCATENATE("Project Name: ",'1'!G5)))</f>
        <v>Enter Project Name on Form 1</v>
      </c>
      <c r="D15" s="2258"/>
      <c r="E15" s="2258"/>
      <c r="F15" s="2258"/>
      <c r="G15" s="2258"/>
      <c r="H15" s="2258"/>
      <c r="I15" s="2258"/>
      <c r="J15" s="127"/>
      <c r="K15" s="127"/>
      <c r="L15" s="127"/>
      <c r="M15" s="279"/>
    </row>
    <row r="16" spans="2:13" ht="22.5" customHeight="1" x14ac:dyDescent="0.25">
      <c r="B16" s="277"/>
      <c r="C16" s="280"/>
      <c r="D16" s="278"/>
      <c r="E16" s="278"/>
      <c r="F16" s="278"/>
      <c r="G16" s="278"/>
      <c r="H16" s="278"/>
      <c r="I16" s="578"/>
      <c r="J16" s="578"/>
      <c r="K16" s="578"/>
      <c r="L16" s="578"/>
      <c r="M16" s="279"/>
    </row>
    <row r="17" spans="2:13" ht="16.5" thickBot="1" x14ac:dyDescent="0.3">
      <c r="B17" s="277"/>
      <c r="C17" s="292" t="s">
        <v>468</v>
      </c>
      <c r="D17" s="281"/>
      <c r="E17" s="282"/>
      <c r="F17" s="280"/>
      <c r="G17" s="280"/>
      <c r="H17" s="280"/>
      <c r="I17" s="280"/>
      <c r="J17" s="280"/>
      <c r="K17" s="280"/>
      <c r="L17" s="280"/>
      <c r="M17" s="279"/>
    </row>
    <row r="18" spans="2:13" ht="24.75" thickBot="1" x14ac:dyDescent="0.3">
      <c r="B18" s="283"/>
      <c r="C18" s="637" t="s">
        <v>1029</v>
      </c>
      <c r="D18" s="843" t="s">
        <v>469</v>
      </c>
      <c r="E18" s="284" t="s">
        <v>470</v>
      </c>
      <c r="F18" s="285" t="s">
        <v>471</v>
      </c>
      <c r="G18" s="285" t="s">
        <v>472</v>
      </c>
      <c r="H18" s="285" t="s">
        <v>497</v>
      </c>
      <c r="I18" s="285" t="s">
        <v>473</v>
      </c>
      <c r="J18" s="285" t="s">
        <v>590</v>
      </c>
      <c r="K18" s="285" t="s">
        <v>474</v>
      </c>
      <c r="L18" s="286" t="s">
        <v>475</v>
      </c>
      <c r="M18" s="276"/>
    </row>
    <row r="19" spans="2:13" x14ac:dyDescent="0.25">
      <c r="B19" s="287"/>
      <c r="C19" s="839"/>
      <c r="D19" s="866" t="s">
        <v>536</v>
      </c>
      <c r="E19" s="867" t="s">
        <v>524</v>
      </c>
      <c r="F19" s="824"/>
      <c r="G19" s="825"/>
      <c r="H19" s="826"/>
      <c r="I19" s="826"/>
      <c r="J19" s="826" t="s">
        <v>524</v>
      </c>
      <c r="K19" s="863"/>
      <c r="L19" s="827"/>
      <c r="M19" s="276"/>
    </row>
    <row r="20" spans="2:13" x14ac:dyDescent="0.25">
      <c r="B20" s="283"/>
      <c r="C20" s="840"/>
      <c r="D20" s="868"/>
      <c r="E20" s="869"/>
      <c r="F20" s="830"/>
      <c r="G20" s="831"/>
      <c r="H20" s="832"/>
      <c r="I20" s="832"/>
      <c r="J20" s="832"/>
      <c r="K20" s="864"/>
      <c r="L20" s="833"/>
      <c r="M20" s="276"/>
    </row>
    <row r="21" spans="2:13" x14ac:dyDescent="0.25">
      <c r="B21" s="283"/>
      <c r="C21" s="840"/>
      <c r="D21" s="868"/>
      <c r="E21" s="869"/>
      <c r="F21" s="834"/>
      <c r="G21" s="831"/>
      <c r="H21" s="832"/>
      <c r="I21" s="832"/>
      <c r="J21" s="832"/>
      <c r="K21" s="864"/>
      <c r="L21" s="833"/>
      <c r="M21" s="276"/>
    </row>
    <row r="22" spans="2:13" x14ac:dyDescent="0.25">
      <c r="B22" s="283"/>
      <c r="C22" s="840"/>
      <c r="D22" s="868"/>
      <c r="E22" s="869"/>
      <c r="F22" s="834"/>
      <c r="G22" s="831"/>
      <c r="H22" s="832"/>
      <c r="I22" s="832"/>
      <c r="J22" s="832"/>
      <c r="K22" s="864"/>
      <c r="L22" s="833"/>
      <c r="M22" s="276"/>
    </row>
    <row r="23" spans="2:13" x14ac:dyDescent="0.25">
      <c r="B23" s="283"/>
      <c r="C23" s="840"/>
      <c r="D23" s="868"/>
      <c r="E23" s="869"/>
      <c r="F23" s="834"/>
      <c r="G23" s="831"/>
      <c r="H23" s="832"/>
      <c r="I23" s="832"/>
      <c r="J23" s="832"/>
      <c r="K23" s="864"/>
      <c r="L23" s="833"/>
      <c r="M23" s="276"/>
    </row>
    <row r="24" spans="2:13" x14ac:dyDescent="0.25">
      <c r="B24" s="283"/>
      <c r="C24" s="840"/>
      <c r="D24" s="868"/>
      <c r="E24" s="869"/>
      <c r="F24" s="834"/>
      <c r="G24" s="831"/>
      <c r="H24" s="832"/>
      <c r="I24" s="832"/>
      <c r="J24" s="832"/>
      <c r="K24" s="864"/>
      <c r="L24" s="833"/>
      <c r="M24" s="276"/>
    </row>
    <row r="25" spans="2:13" x14ac:dyDescent="0.25">
      <c r="B25" s="283"/>
      <c r="C25" s="840"/>
      <c r="D25" s="868"/>
      <c r="E25" s="869"/>
      <c r="F25" s="834"/>
      <c r="G25" s="831"/>
      <c r="H25" s="832"/>
      <c r="I25" s="832"/>
      <c r="J25" s="832"/>
      <c r="K25" s="864"/>
      <c r="L25" s="833"/>
      <c r="M25" s="276"/>
    </row>
    <row r="26" spans="2:13" x14ac:dyDescent="0.25">
      <c r="B26" s="283"/>
      <c r="C26" s="879"/>
      <c r="D26" s="880"/>
      <c r="E26" s="881"/>
      <c r="F26" s="882"/>
      <c r="G26" s="874"/>
      <c r="H26" s="875"/>
      <c r="I26" s="875"/>
      <c r="J26" s="875"/>
      <c r="K26" s="877"/>
      <c r="L26" s="878"/>
      <c r="M26" s="276"/>
    </row>
    <row r="27" spans="2:13" ht="6.75" customHeight="1" thickBot="1" x14ac:dyDescent="0.3">
      <c r="B27" s="283"/>
      <c r="C27" s="1126"/>
      <c r="D27" s="1127"/>
      <c r="E27" s="1127"/>
      <c r="F27" s="1128"/>
      <c r="G27" s="1129"/>
      <c r="H27" s="1130"/>
      <c r="I27" s="1130"/>
      <c r="J27" s="1130"/>
      <c r="K27" s="1130"/>
      <c r="L27" s="1131"/>
      <c r="M27" s="276"/>
    </row>
    <row r="28" spans="2:13" ht="7.5" customHeight="1" x14ac:dyDescent="0.25">
      <c r="B28" s="283"/>
      <c r="C28" s="299"/>
      <c r="D28" s="299"/>
      <c r="E28" s="299"/>
      <c r="F28" s="579"/>
      <c r="G28" s="299"/>
      <c r="H28" s="580"/>
      <c r="I28" s="580"/>
      <c r="J28" s="580"/>
      <c r="K28" s="580"/>
      <c r="L28" s="580"/>
      <c r="M28" s="276"/>
    </row>
    <row r="29" spans="2:13" ht="16.5" thickBot="1" x14ac:dyDescent="0.3">
      <c r="B29" s="277"/>
      <c r="C29" s="292" t="s">
        <v>476</v>
      </c>
      <c r="D29" s="281"/>
      <c r="E29" s="282"/>
      <c r="F29" s="280"/>
      <c r="G29" s="280"/>
      <c r="H29" s="280"/>
      <c r="I29" s="280"/>
      <c r="J29" s="280"/>
      <c r="K29" s="280"/>
      <c r="L29" s="280"/>
      <c r="M29" s="279"/>
    </row>
    <row r="30" spans="2:13" ht="24.75" thickBot="1" x14ac:dyDescent="0.3">
      <c r="B30" s="283"/>
      <c r="C30" s="637" t="s">
        <v>1030</v>
      </c>
      <c r="D30" s="843" t="s">
        <v>469</v>
      </c>
      <c r="E30" s="284" t="s">
        <v>470</v>
      </c>
      <c r="F30" s="285" t="s">
        <v>471</v>
      </c>
      <c r="G30" s="285" t="s">
        <v>472</v>
      </c>
      <c r="H30" s="285" t="s">
        <v>497</v>
      </c>
      <c r="I30" s="285" t="s">
        <v>589</v>
      </c>
      <c r="J30" s="285" t="s">
        <v>590</v>
      </c>
      <c r="K30" s="285" t="s">
        <v>500</v>
      </c>
      <c r="L30" s="286" t="s">
        <v>475</v>
      </c>
      <c r="M30" s="276"/>
    </row>
    <row r="31" spans="2:13" x14ac:dyDescent="0.25">
      <c r="B31" s="287"/>
      <c r="C31" s="841"/>
      <c r="D31" s="822" t="s">
        <v>536</v>
      </c>
      <c r="E31" s="823" t="s">
        <v>524</v>
      </c>
      <c r="F31" s="836"/>
      <c r="G31" s="825"/>
      <c r="H31" s="826"/>
      <c r="I31" s="861" t="s">
        <v>524</v>
      </c>
      <c r="J31" s="826" t="s">
        <v>524</v>
      </c>
      <c r="K31" s="863"/>
      <c r="L31" s="827"/>
      <c r="M31" s="276"/>
    </row>
    <row r="32" spans="2:13" x14ac:dyDescent="0.25">
      <c r="B32" s="283"/>
      <c r="C32" s="842"/>
      <c r="D32" s="828"/>
      <c r="E32" s="829"/>
      <c r="F32" s="837"/>
      <c r="G32" s="831"/>
      <c r="H32" s="832"/>
      <c r="I32" s="862"/>
      <c r="J32" s="832"/>
      <c r="K32" s="864"/>
      <c r="L32" s="833"/>
      <c r="M32" s="276"/>
    </row>
    <row r="33" spans="2:13" x14ac:dyDescent="0.25">
      <c r="B33" s="283"/>
      <c r="C33" s="842"/>
      <c r="D33" s="828"/>
      <c r="E33" s="829"/>
      <c r="F33" s="838"/>
      <c r="G33" s="831"/>
      <c r="H33" s="832"/>
      <c r="I33" s="862"/>
      <c r="J33" s="832"/>
      <c r="K33" s="864"/>
      <c r="L33" s="833"/>
      <c r="M33" s="276"/>
    </row>
    <row r="34" spans="2:13" x14ac:dyDescent="0.25">
      <c r="B34" s="283"/>
      <c r="C34" s="842"/>
      <c r="D34" s="828"/>
      <c r="E34" s="829"/>
      <c r="F34" s="838"/>
      <c r="G34" s="831"/>
      <c r="H34" s="832"/>
      <c r="I34" s="862"/>
      <c r="J34" s="832"/>
      <c r="K34" s="864"/>
      <c r="L34" s="833"/>
      <c r="M34" s="276"/>
    </row>
    <row r="35" spans="2:13" x14ac:dyDescent="0.25">
      <c r="B35" s="283"/>
      <c r="C35" s="842"/>
      <c r="D35" s="828"/>
      <c r="E35" s="829"/>
      <c r="F35" s="838"/>
      <c r="G35" s="831"/>
      <c r="H35" s="832"/>
      <c r="I35" s="862"/>
      <c r="J35" s="832"/>
      <c r="K35" s="864"/>
      <c r="L35" s="833"/>
      <c r="M35" s="276"/>
    </row>
    <row r="36" spans="2:13" x14ac:dyDescent="0.25">
      <c r="B36" s="283"/>
      <c r="C36" s="870"/>
      <c r="D36" s="871"/>
      <c r="E36" s="872"/>
      <c r="F36" s="873"/>
      <c r="G36" s="874"/>
      <c r="H36" s="875"/>
      <c r="I36" s="876"/>
      <c r="J36" s="875"/>
      <c r="K36" s="877"/>
      <c r="L36" s="878"/>
      <c r="M36" s="276"/>
    </row>
    <row r="37" spans="2:13" ht="7.5" customHeight="1" thickBot="1" x14ac:dyDescent="0.3">
      <c r="B37" s="283"/>
      <c r="C37" s="1132"/>
      <c r="D37" s="1128"/>
      <c r="E37" s="1128"/>
      <c r="F37" s="1129"/>
      <c r="G37" s="1129"/>
      <c r="H37" s="1130"/>
      <c r="I37" s="1133"/>
      <c r="J37" s="1130"/>
      <c r="K37" s="1130"/>
      <c r="L37" s="1131"/>
      <c r="M37" s="276"/>
    </row>
    <row r="38" spans="2:13" ht="9" customHeight="1" thickBot="1" x14ac:dyDescent="0.3">
      <c r="B38" s="289"/>
      <c r="C38" s="290"/>
      <c r="D38" s="290"/>
      <c r="E38" s="290"/>
      <c r="F38" s="290"/>
      <c r="G38" s="290"/>
      <c r="H38" s="290"/>
      <c r="I38" s="290"/>
      <c r="J38" s="290"/>
      <c r="K38" s="290"/>
      <c r="L38" s="290"/>
      <c r="M38" s="291"/>
    </row>
    <row r="43" spans="2:13" ht="14.25" customHeight="1" x14ac:dyDescent="0.25"/>
  </sheetData>
  <sheetProtection algorithmName="SHA-512" hashValue="4pXq7g4gb/535d0WWWCSEt5IpBBixEiYLRIpS4f/ADn6N+ruvxEL0yfSJCswhqo+vVmxo1rEkjpVJfxF9fcgzA==" saltValue="V0LCh2GeJh6Vsw8ejwYPkA==" spinCount="100000" sheet="1" formatCells="0" formatColumns="0" formatRows="0" insertRows="0"/>
  <mergeCells count="2">
    <mergeCell ref="C13:L13"/>
    <mergeCell ref="C15:I15"/>
  </mergeCells>
  <dataValidations count="5">
    <dataValidation type="list" allowBlank="1" showInputMessage="1" showErrorMessage="1" sqref="D19:D27 D31:D37">
      <formula1>Project_Type</formula1>
    </dataValidation>
    <dataValidation type="list" allowBlank="1" showInputMessage="1" showErrorMessage="1" sqref="E19:E27 E31:E37">
      <formula1>Act_Typ</formula1>
    </dataValidation>
    <dataValidation type="list" allowBlank="1" showInputMessage="1" showErrorMessage="1" sqref="J19:J27">
      <formula1>OnTime_OnBudget</formula1>
    </dataValidation>
    <dataValidation type="list" allowBlank="1" showInputMessage="1" showErrorMessage="1" sqref="I31:I37">
      <formula1>Project_Status</formula1>
    </dataValidation>
    <dataValidation type="list" allowBlank="1" showInputMessage="1" showErrorMessage="1" sqref="J31:J37">
      <formula1>OnTime_OnBudget2</formula1>
    </dataValidation>
  </dataValidations>
  <pageMargins left="0.7" right="0.7" top="0.75" bottom="0.75" header="0.3" footer="0.3"/>
  <pageSetup scale="87" orientation="landscape" r:id="rId1"/>
  <headerFooter>
    <oddFooter>&amp;LForm 9C
Project Sponsor Experience&amp;CCFA Forms</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DX10"/>
  <sheetViews>
    <sheetView topLeftCell="B1" workbookViewId="0">
      <selection activeCell="C19" sqref="C19"/>
    </sheetView>
  </sheetViews>
  <sheetFormatPr defaultRowHeight="15" x14ac:dyDescent="0.25"/>
  <cols>
    <col min="1" max="1" width="8" bestFit="1" customWidth="1"/>
    <col min="2" max="2" width="27.140625" customWidth="1"/>
    <col min="3" max="3" width="13.140625" customWidth="1"/>
    <col min="4" max="4" width="34.140625" customWidth="1"/>
    <col min="5" max="5" width="12.85546875" customWidth="1"/>
    <col min="6" max="6" width="15.85546875" customWidth="1"/>
    <col min="7" max="7" width="16" customWidth="1"/>
    <col min="8" max="8" width="14.85546875" bestFit="1" customWidth="1"/>
    <col min="9" max="9" width="8" bestFit="1" customWidth="1"/>
    <col min="10" max="10" width="9.28515625" bestFit="1" customWidth="1"/>
    <col min="11" max="11" width="16.7109375" customWidth="1"/>
    <col min="12" max="12" width="16.85546875" customWidth="1"/>
    <col min="13" max="13" width="18.85546875" customWidth="1"/>
    <col min="14" max="14" width="9.28515625" bestFit="1" customWidth="1"/>
    <col min="16" max="16" width="19.28515625" customWidth="1"/>
    <col min="17" max="17" width="23.140625" customWidth="1"/>
    <col min="19" max="19" width="8.85546875" bestFit="1" customWidth="1"/>
    <col min="20" max="27" width="3.85546875" customWidth="1"/>
    <col min="28" max="28" width="8.85546875" bestFit="1" customWidth="1"/>
    <col min="29" max="29" width="8" bestFit="1" customWidth="1"/>
    <col min="30" max="30" width="8" customWidth="1"/>
    <col min="31" max="31" width="10.7109375" customWidth="1"/>
    <col min="32" max="32" width="32.85546875" bestFit="1" customWidth="1"/>
    <col min="33" max="33" width="25.5703125" bestFit="1" customWidth="1"/>
    <col min="34" max="34" width="18.7109375" bestFit="1" customWidth="1"/>
    <col min="35" max="35" width="20.85546875" bestFit="1" customWidth="1"/>
    <col min="36" max="36" width="16.140625" bestFit="1" customWidth="1"/>
    <col min="37" max="37" width="9.140625" bestFit="1" customWidth="1"/>
    <col min="38" max="38" width="37.7109375" bestFit="1" customWidth="1"/>
    <col min="39" max="39" width="17.85546875" bestFit="1" customWidth="1"/>
    <col min="40" max="40" width="14.5703125" bestFit="1" customWidth="1"/>
    <col min="41" max="41" width="18" bestFit="1" customWidth="1"/>
    <col min="42" max="42" width="8.140625" bestFit="1" customWidth="1"/>
    <col min="43" max="43" width="6.7109375" style="1311" bestFit="1" customWidth="1"/>
    <col min="44" max="44" width="11.42578125" style="1311" bestFit="1" customWidth="1"/>
    <col min="45" max="45" width="12.5703125" style="1311" bestFit="1" customWidth="1"/>
    <col min="46" max="46" width="29.140625" style="1311" bestFit="1" customWidth="1"/>
    <col min="47" max="47" width="33.28515625" style="1311" bestFit="1" customWidth="1"/>
    <col min="48" max="48" width="3" bestFit="1" customWidth="1"/>
    <col min="49" max="49" width="8" customWidth="1"/>
    <col min="50" max="50" width="10.7109375" customWidth="1"/>
    <col min="51" max="51" width="32.85546875" bestFit="1" customWidth="1"/>
    <col min="52" max="52" width="25.5703125" bestFit="1" customWidth="1"/>
    <col min="53" max="53" width="18.7109375" bestFit="1" customWidth="1"/>
    <col min="54" max="54" width="20.85546875" bestFit="1" customWidth="1"/>
    <col min="55" max="55" width="16.140625" bestFit="1" customWidth="1"/>
    <col min="56" max="56" width="9.140625" bestFit="1" customWidth="1"/>
    <col min="57" max="57" width="37.7109375" bestFit="1" customWidth="1"/>
    <col min="58" max="58" width="17.85546875" bestFit="1" customWidth="1"/>
    <col min="59" max="59" width="14.5703125" bestFit="1" customWidth="1"/>
    <col min="60" max="60" width="18" bestFit="1" customWidth="1"/>
    <col min="61" max="61" width="8.140625" bestFit="1" customWidth="1"/>
    <col min="62" max="62" width="6.7109375" bestFit="1" customWidth="1"/>
    <col min="63" max="63" width="11.42578125" bestFit="1" customWidth="1"/>
    <col min="64" max="64" width="12.5703125" style="1311" bestFit="1" customWidth="1"/>
    <col min="65" max="65" width="29.140625" style="1311" bestFit="1" customWidth="1"/>
    <col min="66" max="66" width="33.28515625" style="1311" bestFit="1" customWidth="1"/>
    <col min="67" max="67" width="35.28515625" bestFit="1" customWidth="1"/>
    <col min="68" max="69" width="8" bestFit="1" customWidth="1"/>
    <col min="70" max="70" width="15.28515625" customWidth="1"/>
    <col min="71" max="71" width="16.140625" customWidth="1"/>
    <col min="72" max="73" width="8" bestFit="1" customWidth="1"/>
    <col min="74" max="74" width="9.42578125" customWidth="1"/>
    <col min="75" max="75" width="8.7109375" customWidth="1"/>
    <col min="76" max="76" width="10.140625" customWidth="1"/>
    <col min="77" max="77" width="10.28515625" customWidth="1"/>
    <col min="78" max="78" width="11" customWidth="1"/>
    <col min="79" max="79" width="11.140625" customWidth="1"/>
    <col min="80" max="80" width="4.42578125" customWidth="1"/>
    <col min="81" max="81" width="4.5703125" customWidth="1"/>
    <col min="82" max="82" width="9.28515625" bestFit="1" customWidth="1"/>
    <col min="84" max="84" width="10.5703125" style="1311" customWidth="1"/>
    <col min="85" max="85" width="4.140625" customWidth="1"/>
    <col min="87" max="87" width="9" bestFit="1" customWidth="1"/>
    <col min="88" max="88" width="14.42578125" customWidth="1"/>
    <col min="89" max="89" width="18" customWidth="1"/>
    <col min="90" max="91" width="9" bestFit="1" customWidth="1"/>
    <col min="92" max="92" width="5.28515625" customWidth="1"/>
    <col min="93" max="93" width="4.5703125" customWidth="1"/>
    <col min="94" max="94" width="6.7109375" customWidth="1"/>
    <col min="95" max="99" width="4.7109375" customWidth="1"/>
    <col min="100" max="100" width="5" customWidth="1"/>
    <col min="101" max="101" width="4" customWidth="1"/>
    <col min="102" max="102" width="5" customWidth="1"/>
    <col min="103" max="103" width="4" customWidth="1"/>
    <col min="104" max="104" width="5" customWidth="1"/>
    <col min="105" max="105" width="4" customWidth="1"/>
    <col min="106" max="106" width="5" customWidth="1"/>
    <col min="107" max="107" width="4" customWidth="1"/>
    <col min="108" max="108" width="5" customWidth="1"/>
    <col min="109" max="109" width="4" customWidth="1"/>
    <col min="110" max="110" width="9" bestFit="1" customWidth="1"/>
    <col min="112" max="113" width="11.140625" customWidth="1"/>
    <col min="114" max="115" width="10" customWidth="1"/>
    <col min="116" max="117" width="10.28515625" customWidth="1"/>
    <col min="120" max="121" width="7.85546875" customWidth="1"/>
    <col min="122" max="122" width="8.85546875" customWidth="1"/>
    <col min="124" max="124" width="9" bestFit="1" customWidth="1"/>
    <col min="125" max="125" width="22.85546875" customWidth="1"/>
    <col min="126" max="126" width="19.85546875" customWidth="1"/>
    <col min="127" max="127" width="29" customWidth="1"/>
    <col min="128" max="128" width="9" bestFit="1" customWidth="1"/>
  </cols>
  <sheetData>
    <row r="1" spans="1:128" x14ac:dyDescent="0.25">
      <c r="A1" s="1375" t="s">
        <v>926</v>
      </c>
      <c r="B1" t="s">
        <v>927</v>
      </c>
      <c r="C1" t="s">
        <v>928</v>
      </c>
      <c r="D1" t="s">
        <v>929</v>
      </c>
      <c r="E1" t="s">
        <v>930</v>
      </c>
      <c r="F1" t="s">
        <v>931</v>
      </c>
      <c r="G1" t="s">
        <v>932</v>
      </c>
      <c r="H1" t="s">
        <v>933</v>
      </c>
      <c r="I1" s="1375" t="s">
        <v>934</v>
      </c>
      <c r="J1" s="1376" t="s">
        <v>935</v>
      </c>
      <c r="K1" t="s">
        <v>936</v>
      </c>
      <c r="L1" t="s">
        <v>48</v>
      </c>
      <c r="M1" t="s">
        <v>49</v>
      </c>
      <c r="N1" s="1376" t="s">
        <v>937</v>
      </c>
      <c r="O1" s="1375" t="s">
        <v>938</v>
      </c>
      <c r="P1" t="s">
        <v>939</v>
      </c>
      <c r="Q1" t="s">
        <v>940</v>
      </c>
      <c r="R1" s="1375" t="s">
        <v>941</v>
      </c>
      <c r="S1" s="1376" t="s">
        <v>942</v>
      </c>
      <c r="T1" t="s">
        <v>943</v>
      </c>
      <c r="U1" t="s">
        <v>944</v>
      </c>
      <c r="V1" t="s">
        <v>945</v>
      </c>
      <c r="W1" t="s">
        <v>946</v>
      </c>
      <c r="X1" t="s">
        <v>947</v>
      </c>
      <c r="Y1" t="s">
        <v>948</v>
      </c>
      <c r="Z1" t="s">
        <v>949</v>
      </c>
      <c r="AA1" t="s">
        <v>950</v>
      </c>
      <c r="AB1" s="1376" t="s">
        <v>951</v>
      </c>
      <c r="AC1" s="1375" t="s">
        <v>952</v>
      </c>
      <c r="AD1" t="s">
        <v>501</v>
      </c>
      <c r="AE1" t="s">
        <v>502</v>
      </c>
      <c r="AF1" t="s">
        <v>537</v>
      </c>
      <c r="AG1" t="s">
        <v>503</v>
      </c>
      <c r="AH1" t="s">
        <v>504</v>
      </c>
      <c r="AI1" t="s">
        <v>505</v>
      </c>
      <c r="AJ1" t="s">
        <v>506</v>
      </c>
      <c r="AK1" t="s">
        <v>507</v>
      </c>
      <c r="AL1" t="s">
        <v>529</v>
      </c>
      <c r="AM1" t="s">
        <v>508</v>
      </c>
      <c r="AN1" t="s">
        <v>509</v>
      </c>
      <c r="AO1" t="s">
        <v>510</v>
      </c>
      <c r="AP1" t="s">
        <v>511</v>
      </c>
      <c r="AQ1" s="1311" t="s">
        <v>512</v>
      </c>
      <c r="AR1" s="1311" t="s">
        <v>513</v>
      </c>
      <c r="AS1" s="1311" t="s">
        <v>514</v>
      </c>
      <c r="AT1" s="1311" t="s">
        <v>486</v>
      </c>
      <c r="AU1" s="1311" t="s">
        <v>538</v>
      </c>
      <c r="AV1" s="1377" t="s">
        <v>953</v>
      </c>
      <c r="AW1" s="1311" t="s">
        <v>501</v>
      </c>
      <c r="AX1" s="1311" t="s">
        <v>502</v>
      </c>
      <c r="AY1" s="1311" t="s">
        <v>537</v>
      </c>
      <c r="AZ1" s="1311" t="s">
        <v>503</v>
      </c>
      <c r="BA1" s="1311" t="s">
        <v>504</v>
      </c>
      <c r="BB1" s="1311" t="s">
        <v>505</v>
      </c>
      <c r="BC1" s="1311" t="s">
        <v>506</v>
      </c>
      <c r="BD1" s="1311" t="s">
        <v>507</v>
      </c>
      <c r="BE1" s="1311" t="s">
        <v>529</v>
      </c>
      <c r="BF1" s="1311" t="s">
        <v>508</v>
      </c>
      <c r="BG1" s="1311" t="s">
        <v>509</v>
      </c>
      <c r="BH1" s="1311" t="s">
        <v>510</v>
      </c>
      <c r="BI1" s="1311" t="s">
        <v>511</v>
      </c>
      <c r="BJ1" s="1311" t="s">
        <v>512</v>
      </c>
      <c r="BK1" s="1311" t="s">
        <v>513</v>
      </c>
      <c r="BL1" s="1311" t="s">
        <v>514</v>
      </c>
      <c r="BM1" s="1311" t="s">
        <v>486</v>
      </c>
      <c r="BN1" s="1311" t="s">
        <v>538</v>
      </c>
      <c r="BO1" s="1311" t="s">
        <v>539</v>
      </c>
      <c r="BP1" s="1375" t="s">
        <v>954</v>
      </c>
      <c r="BQ1" s="1376" t="s">
        <v>955</v>
      </c>
      <c r="BR1" t="s">
        <v>956</v>
      </c>
      <c r="BS1" t="s">
        <v>957</v>
      </c>
      <c r="BT1" s="1376" t="s">
        <v>958</v>
      </c>
      <c r="BU1" s="1375" t="s">
        <v>959</v>
      </c>
      <c r="BV1" t="s">
        <v>960</v>
      </c>
      <c r="BW1" t="s">
        <v>961</v>
      </c>
      <c r="BX1" t="s">
        <v>962</v>
      </c>
      <c r="BY1" t="s">
        <v>963</v>
      </c>
      <c r="BZ1" t="s">
        <v>964</v>
      </c>
      <c r="CA1" t="s">
        <v>965</v>
      </c>
      <c r="CB1" t="s">
        <v>966</v>
      </c>
      <c r="CC1" t="s">
        <v>967</v>
      </c>
      <c r="CD1" s="1375" t="s">
        <v>968</v>
      </c>
      <c r="CE1" s="1376" t="s">
        <v>969</v>
      </c>
      <c r="CF1" s="1311" t="s">
        <v>970</v>
      </c>
      <c r="CG1" t="s">
        <v>971</v>
      </c>
      <c r="CH1" s="1376" t="s">
        <v>972</v>
      </c>
      <c r="CI1" s="1375" t="s">
        <v>973</v>
      </c>
      <c r="CJ1" t="s">
        <v>974</v>
      </c>
      <c r="CK1" t="s">
        <v>975</v>
      </c>
      <c r="CL1" s="1375" t="s">
        <v>976</v>
      </c>
      <c r="CM1" s="1376" t="s">
        <v>977</v>
      </c>
      <c r="CN1" t="s">
        <v>37</v>
      </c>
      <c r="CO1" t="s">
        <v>38</v>
      </c>
      <c r="CP1" t="s">
        <v>39</v>
      </c>
      <c r="CQ1" t="s">
        <v>554</v>
      </c>
      <c r="CR1" t="s">
        <v>555</v>
      </c>
      <c r="CS1" t="s">
        <v>556</v>
      </c>
      <c r="CT1" t="s">
        <v>557</v>
      </c>
      <c r="CU1" t="s">
        <v>978</v>
      </c>
      <c r="CV1">
        <v>0.25</v>
      </c>
      <c r="CW1">
        <v>0.3</v>
      </c>
      <c r="CX1">
        <v>0.35</v>
      </c>
      <c r="CY1">
        <v>0.4</v>
      </c>
      <c r="CZ1">
        <v>0.45</v>
      </c>
      <c r="DA1">
        <v>0.5</v>
      </c>
      <c r="DB1">
        <v>0.55000000000000004</v>
      </c>
      <c r="DC1">
        <v>0.6</v>
      </c>
      <c r="DD1">
        <v>0.65</v>
      </c>
      <c r="DE1">
        <v>0.8</v>
      </c>
      <c r="DF1" s="1376" t="s">
        <v>979</v>
      </c>
      <c r="DG1" s="1375" t="s">
        <v>980</v>
      </c>
      <c r="DH1" t="s">
        <v>981</v>
      </c>
      <c r="DI1" t="s">
        <v>982</v>
      </c>
      <c r="DJ1" t="s">
        <v>983</v>
      </c>
      <c r="DK1" t="s">
        <v>984</v>
      </c>
      <c r="DL1" t="s">
        <v>985</v>
      </c>
      <c r="DM1" t="s">
        <v>986</v>
      </c>
      <c r="DN1" s="1375" t="s">
        <v>987</v>
      </c>
      <c r="DO1" s="1376" t="s">
        <v>988</v>
      </c>
      <c r="DP1" t="s">
        <v>989</v>
      </c>
      <c r="DQ1" t="s">
        <v>990</v>
      </c>
      <c r="DR1" t="s">
        <v>991</v>
      </c>
      <c r="DS1" s="1376" t="s">
        <v>992</v>
      </c>
      <c r="DT1" s="1375" t="s">
        <v>993</v>
      </c>
      <c r="DU1" t="s">
        <v>994</v>
      </c>
      <c r="DV1" t="s">
        <v>995</v>
      </c>
      <c r="DW1" t="s">
        <v>996</v>
      </c>
      <c r="DX1" s="1375" t="s">
        <v>997</v>
      </c>
    </row>
    <row r="2" spans="1:128" x14ac:dyDescent="0.25">
      <c r="A2" s="1375"/>
      <c r="B2">
        <f>'1'!G8</f>
        <v>0</v>
      </c>
      <c r="C2">
        <f>'1'!G5</f>
        <v>0</v>
      </c>
      <c r="D2">
        <f>'1'!G16</f>
        <v>0</v>
      </c>
      <c r="E2">
        <f>'1'!G30</f>
        <v>0</v>
      </c>
      <c r="F2">
        <f>'1'!J30</f>
        <v>0</v>
      </c>
      <c r="G2">
        <f>'1'!G32</f>
        <v>0</v>
      </c>
      <c r="H2" t="str">
        <f>CONCATENATE((IF('1'!F40="X",'1'!E40,"")),",",(IF('1'!F42="X",'1'!E42,"")),",",(IF('1'!F44="X",'1'!E44,"")),",",(IF('1'!F46="X",'1'!E46,"")),",",(IF('1'!J40="X",'1'!G40,"")),",",(IF('1'!J42="X",'1'!G42,"")),",",(IF('1'!J44="X",'1'!G44,"")),",",(IF('1'!J46="X",'1'!G46,"")),",",(IF('1'!M40="X",'1'!L40,"")),",",(IF('1'!M42="X",'1'!L42,"")))</f>
        <v>,,,,,,,,,</v>
      </c>
      <c r="I2" s="1375"/>
      <c r="J2" s="1376"/>
      <c r="K2" s="1379">
        <f>'2B'!E34</f>
        <v>0</v>
      </c>
      <c r="L2">
        <f>'2A'!N39</f>
        <v>0</v>
      </c>
      <c r="M2">
        <f>'2A'!O39</f>
        <v>0</v>
      </c>
      <c r="N2" s="1376"/>
      <c r="O2" s="1375"/>
      <c r="P2" s="1379">
        <f>'2B'!K34</f>
        <v>0</v>
      </c>
      <c r="Q2" s="1379">
        <f>'2B'!N34</f>
        <v>0</v>
      </c>
      <c r="R2" s="1375"/>
      <c r="S2" s="1376"/>
      <c r="T2" t="e">
        <f>#REF!</f>
        <v>#REF!</v>
      </c>
      <c r="U2" s="1311" t="e">
        <f>#REF!</f>
        <v>#REF!</v>
      </c>
      <c r="V2" s="1311" t="e">
        <f>#REF!</f>
        <v>#REF!</v>
      </c>
      <c r="W2" s="1311" t="e">
        <f>#REF!</f>
        <v>#REF!</v>
      </c>
      <c r="X2" s="1311" t="e">
        <f>#REF!</f>
        <v>#REF!</v>
      </c>
      <c r="Y2" s="1311" t="e">
        <f>#REF!</f>
        <v>#REF!</v>
      </c>
      <c r="Z2" s="1311" t="e">
        <f>#REF!</f>
        <v>#REF!</v>
      </c>
      <c r="AA2" s="1311" t="e">
        <f>#REF!</f>
        <v>#REF!</v>
      </c>
      <c r="AB2" s="1376"/>
      <c r="AC2" s="1375"/>
      <c r="AD2">
        <f>SUMIFS('3'!$G$21:$G$39,'3'!$C$21:$C$39,AD1,'3'!$D$21:$D$39,"No")</f>
        <v>0</v>
      </c>
      <c r="AE2">
        <f>SUMIFS('3'!$G$21:$G$39,'3'!$C$21:$C$39,AE1,'3'!$D$21:$D$39,"No")</f>
        <v>0</v>
      </c>
      <c r="AF2">
        <f>SUMIFS('3'!$G$21:$G$39,'3'!$C$21:$C$39,AF1,'3'!$D$21:$D$39,"No")</f>
        <v>0</v>
      </c>
      <c r="AG2">
        <f>SUMIFS('3'!$G$21:$G$39,'3'!$C$21:$C$39,AG1,'3'!$D$21:$D$39,"No")</f>
        <v>0</v>
      </c>
      <c r="AH2">
        <f>SUMIFS('3'!$G$21:$G$39,'3'!$C$21:$C$39,AH1,'3'!$D$21:$D$39,"No")</f>
        <v>0</v>
      </c>
      <c r="AI2">
        <f>SUMIFS('3'!$G$21:$G$39,'3'!$C$21:$C$39,AI1,'3'!$D$21:$D$39,"No")</f>
        <v>0</v>
      </c>
      <c r="AJ2">
        <f>SUMIFS('3'!$G$21:$G$39,'3'!$C$21:$C$39,AJ1,'3'!$D$21:$D$39,"No")</f>
        <v>0</v>
      </c>
      <c r="AK2">
        <f>SUMIFS('3'!$G$21:$G$39,'3'!$C$21:$C$39,AK1,'3'!$D$21:$D$39,"No")</f>
        <v>0</v>
      </c>
      <c r="AL2">
        <f>SUMIFS('3'!$G$21:$G$39,'3'!$C$21:$C$39,AL1,'3'!$D$21:$D$39,"No")</f>
        <v>0</v>
      </c>
      <c r="AM2">
        <f>SUMIFS('3'!$G$21:$G$39,'3'!$C$21:$C$39,AM1,'3'!$D$21:$D$39,"No")</f>
        <v>0</v>
      </c>
      <c r="AN2">
        <f>SUMIFS('3'!$G$21:$G$39,'3'!$C$21:$C$39,AN1,'3'!$D$21:$D$39,"No")</f>
        <v>0</v>
      </c>
      <c r="AO2">
        <f>SUMIFS('3'!$G$21:$G$39,'3'!$C$21:$C$39,AO1,'3'!$D$21:$D$39,"No")</f>
        <v>0</v>
      </c>
      <c r="AP2">
        <f>SUMIFS('3'!$G$21:$G$39,'3'!$C$21:$C$39,AP1,'3'!$D$21:$D$39,"No")</f>
        <v>0</v>
      </c>
      <c r="AQ2" s="1311">
        <f>SUMIFS('3'!$G$21:$G$39,'3'!$C$21:$C$39,AQ1,'3'!$D$21:$D$39,"No")</f>
        <v>0</v>
      </c>
      <c r="AR2" s="1311">
        <f>SUMIFS('3'!$G$21:$G$39,'3'!$C$21:$C$39,AR1,'3'!$D$21:$D$39,"No")</f>
        <v>0</v>
      </c>
      <c r="AS2" s="1311">
        <f>SUMIFS('3'!$G$21:$G$39,'3'!$C$21:$C$39,AS1,'3'!$D$21:$D$39,"No")</f>
        <v>0</v>
      </c>
      <c r="AT2" s="1311">
        <f>SUMIFS('3'!$G$21:$G$39,'3'!$C$21:$C$39,AT1,'3'!$D$21:$D$39,"No")</f>
        <v>0</v>
      </c>
      <c r="AU2" s="1311">
        <f>SUMIFS('3'!$G$21:$G$39,'3'!$C$21:$C$39,AU1,'3'!$D$21:$D$39,"No")</f>
        <v>0</v>
      </c>
      <c r="AV2" s="1377"/>
      <c r="AW2">
        <f>SUMIFS('3'!$G$21:$G$39,'3'!$C$21:$C$39,AW1,'3'!$D$21:$D$39,"Yes")</f>
        <v>0</v>
      </c>
      <c r="AX2" s="1311">
        <f>SUMIFS('3'!$G$21:$G$39,'3'!$C$21:$C$39,AX1,'3'!$D$21:$D$39,"Yes")</f>
        <v>0</v>
      </c>
      <c r="AY2">
        <f>SUMIFS('3'!$G$21:$G$39,'3'!$C$21:$C$39,AY1,'3'!$D$21:$D$39,"Yes")</f>
        <v>0</v>
      </c>
      <c r="AZ2">
        <f>SUMIFS('3'!$G$21:$G$39,'3'!$C$21:$C$39,AZ1,'3'!$D$21:$D$39,"Yes")</f>
        <v>0</v>
      </c>
      <c r="BA2">
        <f>SUMIFS('3'!$G$21:$G$39,'3'!$C$21:$C$39,BA1,'3'!$D$21:$D$39,"Yes")</f>
        <v>0</v>
      </c>
      <c r="BB2">
        <f>SUMIFS('3'!$G$21:$G$39,'3'!$C$21:$C$39,BB1,'3'!$D$21:$D$39,"Yes")</f>
        <v>0</v>
      </c>
      <c r="BC2">
        <f>SUMIFS('3'!$G$21:$G$39,'3'!$C$21:$C$39,BC1,'3'!$D$21:$D$39,"Yes")</f>
        <v>0</v>
      </c>
      <c r="BD2">
        <f>SUMIFS('3'!$G$21:$G$39,'3'!$C$21:$C$39,BD1,'3'!$D$21:$D$39,"Yes")</f>
        <v>0</v>
      </c>
      <c r="BE2">
        <f>SUMIFS('3'!$G$21:$G$39,'3'!$C$21:$C$39,BE1,'3'!$D$21:$D$39,"Yes")</f>
        <v>0</v>
      </c>
      <c r="BF2">
        <f>SUMIFS('3'!$G$21:$G$39,'3'!$C$21:$C$39,BF1,'3'!$D$21:$D$39,"Yes")</f>
        <v>0</v>
      </c>
      <c r="BG2">
        <f>SUMIFS('3'!$G$21:$G$39,'3'!$C$21:$C$39,BG1,'3'!$D$21:$D$39,"Yes")</f>
        <v>0</v>
      </c>
      <c r="BH2">
        <f>SUMIFS('3'!$G$21:$G$39,'3'!$C$21:$C$39,BH1,'3'!$D$21:$D$39,"Yes")</f>
        <v>0</v>
      </c>
      <c r="BI2">
        <f>SUMIFS('3'!$G$21:$G$39,'3'!$C$21:$C$39,BI1,'3'!$D$21:$D$39,"Yes")</f>
        <v>0</v>
      </c>
      <c r="BJ2">
        <f>SUMIFS('3'!$G$21:$G$39,'3'!$C$21:$C$39,BJ1,'3'!$D$21:$D$39,"Yes")</f>
        <v>0</v>
      </c>
      <c r="BK2">
        <f>SUMIFS('3'!$G$21:$G$39,'3'!$C$21:$C$39,BK1,'3'!$D$21:$D$39,"Yes")</f>
        <v>0</v>
      </c>
      <c r="BL2" s="1311">
        <f>SUMIFS('3'!$G$21:$G$39,'3'!$C$21:$C$39,BL1,'3'!$D$21:$D$39,"Yes")</f>
        <v>0</v>
      </c>
      <c r="BM2" s="1311">
        <f>SUMIFS('3'!$G$21:$G$39,'3'!$C$21:$C$39,BM1,'3'!$D$21:$D$39,"Yes")</f>
        <v>0</v>
      </c>
      <c r="BN2" s="1311">
        <f>SUMIFS('3'!$G$21:$G$39,'3'!$C$21:$C$39,BN1,'3'!$D$21:$D$39,"Yes")</f>
        <v>0</v>
      </c>
      <c r="BO2">
        <f>SUMIFS('3'!$G$21:$G$39,'3'!$C$21:$C$39,BO1,'3'!$D$21:$D$39,"Yes")</f>
        <v>0</v>
      </c>
      <c r="BP2" s="1375"/>
      <c r="BQ2" s="1376"/>
      <c r="BR2" s="1378">
        <f>INDEX('5'!E:E,MATCH("Begin Construction",'5'!D:D,0))</f>
        <v>0</v>
      </c>
      <c r="BS2" s="1378">
        <f>INDEX('5'!E:E,MATCH("Issued certificate of occupancy",'5'!D:D,0))</f>
        <v>0</v>
      </c>
      <c r="BT2" s="1376"/>
      <c r="BU2" s="1375"/>
      <c r="BV2" s="1368" t="e">
        <f>#REF!</f>
        <v>#REF!</v>
      </c>
      <c r="BW2" s="1368" t="e">
        <f>#REF!</f>
        <v>#REF!</v>
      </c>
      <c r="BX2" s="1368" t="e">
        <f>#REF!</f>
        <v>#REF!</v>
      </c>
      <c r="BY2" s="1368" t="e">
        <f>#REF!</f>
        <v>#REF!</v>
      </c>
      <c r="BZ2" s="1368" t="e">
        <f>#REF!</f>
        <v>#REF!</v>
      </c>
      <c r="CA2" s="1368" t="e">
        <f>#REF!</f>
        <v>#REF!</v>
      </c>
      <c r="CB2" s="1368" t="e">
        <f>#REF!</f>
        <v>#REF!</v>
      </c>
      <c r="CC2" s="1368" t="e">
        <f>#REF!</f>
        <v>#REF!</v>
      </c>
      <c r="CD2" s="1375"/>
      <c r="CE2" s="1376"/>
      <c r="CF2" s="1311" t="str">
        <f>CONCATENATE((IFERROR(IF((INDEX('7A'!E27:E36,MATCH(Dropdowns!B178,'7A'!D27:D36,0)))+(INDEX('7A'!F27:F36,MATCH(Dropdowns!B178,'7A'!D27:D36,0)))&lt;&gt;0,"4%",""),"")),",",(IFERROR(IF((INDEX('7A'!E27:E36,MATCH(Dropdowns!B177,'7A'!D27:D36,0)))+(INDEX('7A'!F27:F36,MATCH(Dropdowns!B177,'7A'!D27:D36,0)))&lt;&gt;0,"9%",""),"")))</f>
        <v>,</v>
      </c>
      <c r="CG2">
        <f>'6D'!H42</f>
        <v>0</v>
      </c>
      <c r="CH2" s="1376"/>
      <c r="CI2" s="1375"/>
      <c r="CJ2">
        <f>IFERROR((INDEX('7A'!E27:E36,MATCH(Dropdowns!B175,'7A'!D27:D36,0))),0)</f>
        <v>0</v>
      </c>
      <c r="CK2">
        <f>(SUMIF('7A'!D27:D36,"Tax Credits*",'7A'!E27:E36))+((SUMIF('7A'!D27:D36,"Tax Credits*",'7A'!F27:F36)))</f>
        <v>0</v>
      </c>
      <c r="CL2" s="1375"/>
      <c r="CM2" s="1376"/>
      <c r="CN2">
        <f>'8A'!D46</f>
        <v>0</v>
      </c>
      <c r="CO2">
        <f>'8A'!E46</f>
        <v>0</v>
      </c>
      <c r="CP2">
        <f>'8A'!F46</f>
        <v>0</v>
      </c>
      <c r="CQ2" s="1311">
        <f>'8A'!G46</f>
        <v>0</v>
      </c>
      <c r="CR2" s="1311">
        <f>'8A'!H46</f>
        <v>0</v>
      </c>
      <c r="CS2" s="1311">
        <f>'8A'!I46</f>
        <v>0</v>
      </c>
      <c r="CT2" s="1311">
        <f>'8A'!J46</f>
        <v>0</v>
      </c>
      <c r="CU2" s="1311">
        <f>'8A'!K46</f>
        <v>0</v>
      </c>
      <c r="CV2" s="1311">
        <f>'8A'!L36</f>
        <v>0</v>
      </c>
      <c r="CW2" s="1311">
        <f>'8A'!L37</f>
        <v>0</v>
      </c>
      <c r="CX2" s="1311">
        <f>'8A'!L38</f>
        <v>0</v>
      </c>
      <c r="CY2" s="1311">
        <f>'8A'!L39</f>
        <v>0</v>
      </c>
      <c r="CZ2" s="1311">
        <f>'8A'!L40</f>
        <v>0</v>
      </c>
      <c r="DA2" s="1311">
        <f>'8A'!L41</f>
        <v>0</v>
      </c>
      <c r="DB2" s="1311">
        <f>'8A'!L42</f>
        <v>0</v>
      </c>
      <c r="DC2" s="1311">
        <f>'8A'!L43</f>
        <v>0</v>
      </c>
      <c r="DD2" s="1311">
        <f>'8A'!L44</f>
        <v>0</v>
      </c>
      <c r="DE2" s="1311">
        <f>'8A'!L45</f>
        <v>0</v>
      </c>
      <c r="DF2" s="1376"/>
      <c r="DG2" s="1375"/>
      <c r="DH2" s="1368">
        <f>'8B'!D30</f>
        <v>0</v>
      </c>
      <c r="DI2" s="1368">
        <f>'8B'!E30</f>
        <v>0</v>
      </c>
      <c r="DJ2" s="1368">
        <f>'8B'!D40</f>
        <v>0</v>
      </c>
      <c r="DK2" s="1368">
        <f>'8B'!E40</f>
        <v>0</v>
      </c>
      <c r="DL2" s="1368">
        <f>'8B'!D50</f>
        <v>0</v>
      </c>
      <c r="DM2" s="1368">
        <f>'8B'!E50</f>
        <v>0</v>
      </c>
      <c r="DN2" s="1375"/>
      <c r="DO2" s="1376"/>
      <c r="DP2" s="1374" t="e">
        <f>#REF!</f>
        <v>#REF!</v>
      </c>
      <c r="DQ2" s="1374" t="e">
        <f>#REF!</f>
        <v>#REF!</v>
      </c>
      <c r="DR2" s="1374" t="e">
        <f>#REF!</f>
        <v>#REF!</v>
      </c>
      <c r="DS2" s="1376"/>
      <c r="DT2" s="1375"/>
      <c r="DU2">
        <f>'9A'!D16</f>
        <v>0</v>
      </c>
      <c r="DV2" t="str">
        <f>'9A'!D19</f>
        <v>Enter Email on Form 1A</v>
      </c>
      <c r="DW2" t="str">
        <f>'9A'!D32</f>
        <v>Enter Email on Form 1A</v>
      </c>
      <c r="DX2" s="1375"/>
    </row>
    <row r="7" spans="1:128" x14ac:dyDescent="0.25">
      <c r="AD7" s="1311"/>
      <c r="AE7" s="1311"/>
      <c r="AF7" s="1311"/>
      <c r="AG7" s="1311"/>
      <c r="AH7" s="1311"/>
      <c r="AI7" s="1311"/>
      <c r="AJ7" s="1311"/>
      <c r="AK7" s="1311"/>
      <c r="AL7" s="1311"/>
      <c r="AM7" s="1311"/>
      <c r="AN7" s="1311"/>
      <c r="AO7" s="1311"/>
      <c r="AP7" s="1311"/>
      <c r="BA7" s="1311"/>
    </row>
    <row r="10" spans="1:128" x14ac:dyDescent="0.25">
      <c r="T10" s="1311"/>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pageSetUpPr fitToPage="1"/>
  </sheetPr>
  <dimension ref="B13:L42"/>
  <sheetViews>
    <sheetView showGridLines="0" zoomScaleNormal="100" workbookViewId="0">
      <selection activeCell="O21" sqref="O21"/>
    </sheetView>
  </sheetViews>
  <sheetFormatPr defaultColWidth="9.140625" defaultRowHeight="15" x14ac:dyDescent="0.25"/>
  <cols>
    <col min="1" max="2" width="1.7109375" style="362" customWidth="1"/>
    <col min="3" max="3" width="27.140625" style="362" customWidth="1"/>
    <col min="4" max="5" width="9.140625" style="362"/>
    <col min="6" max="6" width="15.28515625" style="362" customWidth="1"/>
    <col min="7" max="7" width="14.28515625" style="362" customWidth="1"/>
    <col min="8" max="9" width="16.5703125" style="362" customWidth="1"/>
    <col min="10" max="10" width="14.85546875" style="362" customWidth="1"/>
    <col min="11" max="11" width="17.140625" style="362" customWidth="1"/>
    <col min="12" max="12" width="1.7109375" style="362" customWidth="1"/>
    <col min="13" max="16384" width="9.140625" style="362"/>
  </cols>
  <sheetData>
    <row r="13" spans="2:12" ht="7.5" customHeight="1" thickBot="1" x14ac:dyDescent="0.3">
      <c r="B13" s="577"/>
      <c r="C13" s="577"/>
      <c r="D13" s="577"/>
      <c r="E13" s="577"/>
      <c r="F13" s="577"/>
      <c r="G13" s="577"/>
      <c r="H13" s="577"/>
      <c r="I13" s="577"/>
      <c r="J13" s="577"/>
      <c r="K13" s="577"/>
      <c r="L13" s="577"/>
    </row>
    <row r="14" spans="2:12" ht="9" customHeight="1" x14ac:dyDescent="0.3">
      <c r="B14" s="271"/>
      <c r="C14" s="293"/>
      <c r="D14" s="272"/>
      <c r="E14" s="272"/>
      <c r="F14" s="272"/>
      <c r="G14" s="272"/>
      <c r="H14" s="272"/>
      <c r="I14" s="273"/>
      <c r="J14" s="272"/>
      <c r="K14" s="272"/>
      <c r="L14" s="274"/>
    </row>
    <row r="15" spans="2:12" ht="18.75" x14ac:dyDescent="0.3">
      <c r="B15" s="275"/>
      <c r="C15" s="1037" t="s">
        <v>527</v>
      </c>
      <c r="D15" s="630"/>
      <c r="E15" s="630"/>
      <c r="F15" s="630"/>
      <c r="G15" s="630"/>
      <c r="H15" s="630"/>
      <c r="I15" s="630"/>
      <c r="J15" s="630"/>
      <c r="K15" s="630"/>
      <c r="L15" s="276"/>
    </row>
    <row r="16" spans="2:12" ht="15" customHeight="1" x14ac:dyDescent="0.3">
      <c r="B16" s="275"/>
      <c r="C16" s="1036"/>
      <c r="D16" s="638"/>
      <c r="E16" s="638"/>
      <c r="F16" s="638"/>
      <c r="G16" s="638"/>
      <c r="H16" s="638"/>
      <c r="I16" s="638"/>
      <c r="J16" s="638"/>
      <c r="K16" s="638"/>
      <c r="L16" s="276"/>
    </row>
    <row r="17" spans="2:12" ht="15.75" thickBot="1" x14ac:dyDescent="0.3">
      <c r="B17" s="277"/>
      <c r="C17" s="2258" t="str">
        <f>IF('1'!G5="","Enter Project Name on Form 1",(CONCATENATE("Project Name: ",'1'!G5)))</f>
        <v>Enter Project Name on Form 1</v>
      </c>
      <c r="D17" s="2258"/>
      <c r="E17" s="2258"/>
      <c r="F17" s="2258"/>
      <c r="G17" s="2258"/>
      <c r="H17" s="2258"/>
      <c r="I17" s="2258"/>
      <c r="J17" s="2258"/>
      <c r="K17" s="436"/>
      <c r="L17" s="279"/>
    </row>
    <row r="18" spans="2:12" ht="22.5" customHeight="1" x14ac:dyDescent="0.25">
      <c r="B18" s="277"/>
      <c r="C18" s="176"/>
      <c r="D18" s="278"/>
      <c r="E18" s="278"/>
      <c r="F18" s="278"/>
      <c r="G18" s="278"/>
      <c r="H18" s="278"/>
      <c r="I18" s="278"/>
      <c r="J18" s="278"/>
      <c r="K18" s="280"/>
      <c r="L18" s="279"/>
    </row>
    <row r="19" spans="2:12" ht="15.75" customHeight="1" x14ac:dyDescent="0.25">
      <c r="B19" s="277"/>
      <c r="C19" s="297" t="s">
        <v>477</v>
      </c>
      <c r="D19" s="297"/>
      <c r="E19" s="297"/>
      <c r="F19" s="297"/>
      <c r="G19" s="297"/>
      <c r="H19" s="280"/>
      <c r="I19" s="280"/>
      <c r="J19" s="280"/>
      <c r="K19" s="280"/>
      <c r="L19" s="279"/>
    </row>
    <row r="20" spans="2:12" x14ac:dyDescent="0.25">
      <c r="B20" s="283"/>
      <c r="C20" s="1804" t="s">
        <v>478</v>
      </c>
      <c r="D20" s="2259" t="str">
        <f>IF('1'!G16="","Enter Development Consultant Firm Name on Form 1A",'1'!G16)</f>
        <v>Enter Development Consultant Firm Name on Form 1A</v>
      </c>
      <c r="E20" s="2260"/>
      <c r="F20" s="2260"/>
      <c r="G20" s="2260"/>
      <c r="H20" s="2260"/>
      <c r="I20" s="2260"/>
      <c r="J20" s="2261"/>
      <c r="K20" s="578"/>
      <c r="L20" s="294"/>
    </row>
    <row r="21" spans="2:12" ht="3.75" customHeight="1" thickBot="1" x14ac:dyDescent="0.3">
      <c r="B21" s="283"/>
      <c r="C21" s="295"/>
      <c r="D21" s="578"/>
      <c r="E21" s="578"/>
      <c r="F21" s="578"/>
      <c r="G21" s="578"/>
      <c r="H21" s="578"/>
      <c r="I21" s="578"/>
      <c r="J21" s="578"/>
      <c r="K21" s="578"/>
      <c r="L21" s="276"/>
    </row>
    <row r="22" spans="2:12" ht="24.75" thickBot="1" x14ac:dyDescent="0.3">
      <c r="B22" s="283"/>
      <c r="C22" s="298" t="s">
        <v>1029</v>
      </c>
      <c r="D22" s="843" t="s">
        <v>469</v>
      </c>
      <c r="E22" s="284" t="s">
        <v>470</v>
      </c>
      <c r="F22" s="285" t="s">
        <v>472</v>
      </c>
      <c r="G22" s="285" t="s">
        <v>497</v>
      </c>
      <c r="H22" s="285" t="s">
        <v>473</v>
      </c>
      <c r="I22" s="843" t="s">
        <v>596</v>
      </c>
      <c r="J22" s="285" t="s">
        <v>474</v>
      </c>
      <c r="K22" s="286" t="s">
        <v>475</v>
      </c>
      <c r="L22" s="276"/>
    </row>
    <row r="23" spans="2:12" x14ac:dyDescent="0.25">
      <c r="B23" s="287"/>
      <c r="C23" s="846"/>
      <c r="D23" s="822" t="s">
        <v>536</v>
      </c>
      <c r="E23" s="823" t="s">
        <v>524</v>
      </c>
      <c r="F23" s="844"/>
      <c r="G23" s="690"/>
      <c r="H23" s="825"/>
      <c r="I23" s="825" t="s">
        <v>524</v>
      </c>
      <c r="J23" s="826"/>
      <c r="K23" s="827"/>
      <c r="L23" s="276"/>
    </row>
    <row r="24" spans="2:12" x14ac:dyDescent="0.25">
      <c r="B24" s="283"/>
      <c r="C24" s="847"/>
      <c r="D24" s="828"/>
      <c r="E24" s="829"/>
      <c r="F24" s="845"/>
      <c r="G24" s="834"/>
      <c r="H24" s="831"/>
      <c r="I24" s="831"/>
      <c r="J24" s="832"/>
      <c r="K24" s="833"/>
      <c r="L24" s="276"/>
    </row>
    <row r="25" spans="2:12" x14ac:dyDescent="0.25">
      <c r="B25" s="283"/>
      <c r="C25" s="660"/>
      <c r="D25" s="828"/>
      <c r="E25" s="829"/>
      <c r="F25" s="845"/>
      <c r="G25" s="834"/>
      <c r="H25" s="831"/>
      <c r="I25" s="831"/>
      <c r="J25" s="832"/>
      <c r="K25" s="833"/>
      <c r="L25" s="276"/>
    </row>
    <row r="26" spans="2:12" x14ac:dyDescent="0.25">
      <c r="B26" s="283"/>
      <c r="C26" s="660"/>
      <c r="D26" s="828"/>
      <c r="E26" s="829"/>
      <c r="F26" s="845"/>
      <c r="G26" s="834"/>
      <c r="H26" s="831"/>
      <c r="I26" s="831"/>
      <c r="J26" s="832"/>
      <c r="K26" s="833"/>
      <c r="L26" s="276"/>
    </row>
    <row r="27" spans="2:12" x14ac:dyDescent="0.25">
      <c r="B27" s="283"/>
      <c r="C27" s="660"/>
      <c r="D27" s="828"/>
      <c r="E27" s="829"/>
      <c r="F27" s="845"/>
      <c r="G27" s="834"/>
      <c r="H27" s="831"/>
      <c r="I27" s="831"/>
      <c r="J27" s="832"/>
      <c r="K27" s="833"/>
      <c r="L27" s="276"/>
    </row>
    <row r="28" spans="2:12" x14ac:dyDescent="0.25">
      <c r="B28" s="288"/>
      <c r="C28" s="660"/>
      <c r="D28" s="828"/>
      <c r="E28" s="829"/>
      <c r="F28" s="845"/>
      <c r="G28" s="834"/>
      <c r="H28" s="831"/>
      <c r="I28" s="831"/>
      <c r="J28" s="832"/>
      <c r="K28" s="833"/>
      <c r="L28" s="276"/>
    </row>
    <row r="29" spans="2:12" x14ac:dyDescent="0.25">
      <c r="B29" s="288"/>
      <c r="C29" s="660"/>
      <c r="D29" s="828"/>
      <c r="E29" s="829"/>
      <c r="F29" s="845"/>
      <c r="G29" s="834"/>
      <c r="H29" s="831"/>
      <c r="I29" s="831"/>
      <c r="J29" s="832"/>
      <c r="K29" s="833"/>
      <c r="L29" s="276"/>
    </row>
    <row r="30" spans="2:12" x14ac:dyDescent="0.25">
      <c r="B30" s="283"/>
      <c r="C30" s="660"/>
      <c r="D30" s="828"/>
      <c r="E30" s="829"/>
      <c r="F30" s="845"/>
      <c r="G30" s="834"/>
      <c r="H30" s="831"/>
      <c r="I30" s="831"/>
      <c r="J30" s="832"/>
      <c r="K30" s="833"/>
      <c r="L30" s="276"/>
    </row>
    <row r="31" spans="2:12" ht="7.5" customHeight="1" thickBot="1" x14ac:dyDescent="0.3">
      <c r="B31" s="283"/>
      <c r="C31" s="1065"/>
      <c r="D31" s="1134"/>
      <c r="E31" s="1135"/>
      <c r="F31" s="1136"/>
      <c r="G31" s="1137"/>
      <c r="H31" s="1138"/>
      <c r="I31" s="1138"/>
      <c r="J31" s="1139"/>
      <c r="K31" s="1140"/>
      <c r="L31" s="276"/>
    </row>
    <row r="32" spans="2:12" ht="7.5" customHeight="1" x14ac:dyDescent="0.25">
      <c r="B32" s="277"/>
      <c r="C32" s="295"/>
      <c r="D32" s="299"/>
      <c r="E32" s="299"/>
      <c r="F32" s="299"/>
      <c r="G32" s="299"/>
      <c r="H32" s="299"/>
      <c r="I32" s="299"/>
      <c r="J32" s="299"/>
      <c r="K32" s="299"/>
      <c r="L32" s="279"/>
    </row>
    <row r="33" spans="2:12" ht="16.5" customHeight="1" thickBot="1" x14ac:dyDescent="0.3">
      <c r="B33" s="277"/>
      <c r="C33" s="292" t="s">
        <v>479</v>
      </c>
      <c r="D33" s="292"/>
      <c r="E33" s="292"/>
      <c r="F33" s="292"/>
      <c r="G33" s="292"/>
      <c r="H33" s="280"/>
      <c r="I33" s="280"/>
      <c r="J33" s="280"/>
      <c r="K33" s="280"/>
      <c r="L33" s="279"/>
    </row>
    <row r="34" spans="2:12" ht="24.75" thickBot="1" x14ac:dyDescent="0.3">
      <c r="B34" s="283"/>
      <c r="C34" s="298" t="s">
        <v>1030</v>
      </c>
      <c r="D34" s="843" t="s">
        <v>469</v>
      </c>
      <c r="E34" s="284" t="s">
        <v>470</v>
      </c>
      <c r="F34" s="285" t="s">
        <v>472</v>
      </c>
      <c r="G34" s="285" t="s">
        <v>497</v>
      </c>
      <c r="H34" s="285" t="s">
        <v>589</v>
      </c>
      <c r="I34" s="843" t="s">
        <v>596</v>
      </c>
      <c r="J34" s="285" t="s">
        <v>597</v>
      </c>
      <c r="K34" s="286" t="s">
        <v>475</v>
      </c>
      <c r="L34" s="276"/>
    </row>
    <row r="35" spans="2:12" x14ac:dyDescent="0.25">
      <c r="B35" s="287"/>
      <c r="C35" s="846"/>
      <c r="D35" s="848" t="s">
        <v>536</v>
      </c>
      <c r="E35" s="849" t="s">
        <v>524</v>
      </c>
      <c r="F35" s="823"/>
      <c r="G35" s="836"/>
      <c r="H35" s="825" t="s">
        <v>524</v>
      </c>
      <c r="I35" s="825" t="s">
        <v>524</v>
      </c>
      <c r="J35" s="826"/>
      <c r="K35" s="827"/>
      <c r="L35" s="276"/>
    </row>
    <row r="36" spans="2:12" x14ac:dyDescent="0.25">
      <c r="B36" s="283"/>
      <c r="C36" s="847"/>
      <c r="D36" s="850"/>
      <c r="E36" s="851"/>
      <c r="F36" s="829"/>
      <c r="G36" s="837"/>
      <c r="H36" s="831"/>
      <c r="I36" s="831"/>
      <c r="J36" s="832"/>
      <c r="K36" s="833"/>
      <c r="L36" s="276"/>
    </row>
    <row r="37" spans="2:12" x14ac:dyDescent="0.25">
      <c r="B37" s="283"/>
      <c r="C37" s="660"/>
      <c r="D37" s="850"/>
      <c r="E37" s="851"/>
      <c r="F37" s="829"/>
      <c r="G37" s="838"/>
      <c r="H37" s="831"/>
      <c r="I37" s="831"/>
      <c r="J37" s="832"/>
      <c r="K37" s="833"/>
      <c r="L37" s="276"/>
    </row>
    <row r="38" spans="2:12" x14ac:dyDescent="0.25">
      <c r="B38" s="283"/>
      <c r="C38" s="660"/>
      <c r="D38" s="850"/>
      <c r="E38" s="851"/>
      <c r="F38" s="829"/>
      <c r="G38" s="838"/>
      <c r="H38" s="831"/>
      <c r="I38" s="831"/>
      <c r="J38" s="832"/>
      <c r="K38" s="833"/>
      <c r="L38" s="276"/>
    </row>
    <row r="39" spans="2:12" x14ac:dyDescent="0.25">
      <c r="B39" s="283"/>
      <c r="C39" s="660"/>
      <c r="D39" s="850"/>
      <c r="E39" s="851"/>
      <c r="F39" s="829"/>
      <c r="G39" s="838"/>
      <c r="H39" s="831"/>
      <c r="I39" s="831"/>
      <c r="J39" s="832"/>
      <c r="K39" s="833"/>
      <c r="L39" s="276"/>
    </row>
    <row r="40" spans="2:12" x14ac:dyDescent="0.25">
      <c r="B40" s="283"/>
      <c r="C40" s="884"/>
      <c r="D40" s="885"/>
      <c r="E40" s="886"/>
      <c r="F40" s="872"/>
      <c r="G40" s="873"/>
      <c r="H40" s="874"/>
      <c r="I40" s="874"/>
      <c r="J40" s="875"/>
      <c r="K40" s="878"/>
      <c r="L40" s="276"/>
    </row>
    <row r="41" spans="2:12" ht="7.5" customHeight="1" thickBot="1" x14ac:dyDescent="0.3">
      <c r="B41" s="283"/>
      <c r="C41" s="1065"/>
      <c r="D41" s="1141"/>
      <c r="E41" s="1142"/>
      <c r="F41" s="1135"/>
      <c r="G41" s="1138"/>
      <c r="H41" s="1138"/>
      <c r="I41" s="1138"/>
      <c r="J41" s="1139"/>
      <c r="K41" s="1140"/>
      <c r="L41" s="276"/>
    </row>
    <row r="42" spans="2:12" ht="9" customHeight="1" thickBot="1" x14ac:dyDescent="0.3">
      <c r="B42" s="289"/>
      <c r="C42" s="296"/>
      <c r="D42" s="290"/>
      <c r="E42" s="290"/>
      <c r="F42" s="290"/>
      <c r="G42" s="290"/>
      <c r="H42" s="290"/>
      <c r="I42" s="290"/>
      <c r="J42" s="290"/>
      <c r="K42" s="290"/>
      <c r="L42" s="291"/>
    </row>
  </sheetData>
  <sheetProtection algorithmName="SHA-512" hashValue="axfKGO9F+yYMdMys9Gi9QhCCmQYhIZwad8c6W32qbMg1mD4qPANJmQEEIohRPwf132XdC/R54XqMpD766AnqRA==" saltValue="i5v26bs8nK73d0luuyqabA==" spinCount="100000" sheet="1" formatCells="0" formatColumns="0" formatRows="0" insertRows="0"/>
  <mergeCells count="2">
    <mergeCell ref="C17:J17"/>
    <mergeCell ref="D20:J20"/>
  </mergeCells>
  <dataValidations count="5">
    <dataValidation type="list" allowBlank="1" showInputMessage="1" showErrorMessage="1" sqref="I23:I31">
      <formula1>OnTime_OnBudget</formula1>
    </dataValidation>
    <dataValidation type="list" allowBlank="1" showInputMessage="1" showErrorMessage="1" sqref="D23:D31 D35:D41">
      <formula1>Project_Type</formula1>
    </dataValidation>
    <dataValidation type="list" allowBlank="1" showInputMessage="1" showErrorMessage="1" sqref="E23:E31 E35:E41">
      <formula1>Act_Typ</formula1>
    </dataValidation>
    <dataValidation type="list" allowBlank="1" showInputMessage="1" showErrorMessage="1" sqref="H35:H41">
      <formula1>Project_Status</formula1>
    </dataValidation>
    <dataValidation type="list" allowBlank="1" showInputMessage="1" showErrorMessage="1" sqref="I35:I41">
      <formula1>OnTime_OnBudget2</formula1>
    </dataValidation>
  </dataValidations>
  <pageMargins left="0.7" right="0.7" top="0.75" bottom="0.75" header="0.3" footer="0.3"/>
  <pageSetup scale="85" orientation="landscape" r:id="rId1"/>
  <headerFooter>
    <oddFooter>&amp;LForm 9D
Project Development Consultant Experience&amp;CCFA Forms</oddFooter>
  </headerFooter>
  <drawing r:id="rId2"/>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5">
    <pageSetUpPr fitToPage="1"/>
  </sheetPr>
  <dimension ref="B5:J25"/>
  <sheetViews>
    <sheetView showGridLines="0" zoomScaleNormal="100" workbookViewId="0">
      <selection activeCell="M24" sqref="M24"/>
    </sheetView>
  </sheetViews>
  <sheetFormatPr defaultColWidth="9.140625" defaultRowHeight="15" x14ac:dyDescent="0.25"/>
  <cols>
    <col min="1" max="2" width="1.7109375" style="362" customWidth="1"/>
    <col min="3" max="3" width="25.7109375" style="362" customWidth="1"/>
    <col min="4" max="4" width="14.28515625" style="362" customWidth="1"/>
    <col min="5" max="5" width="8.5703125" style="362" customWidth="1"/>
    <col min="6" max="6" width="22.85546875" style="362" customWidth="1"/>
    <col min="7" max="8" width="14.28515625" style="362" customWidth="1"/>
    <col min="9" max="9" width="12.85546875" style="362" customWidth="1"/>
    <col min="10" max="10" width="1.7109375" style="362" customWidth="1"/>
    <col min="11" max="16384" width="9.140625" style="362"/>
  </cols>
  <sheetData>
    <row r="5" spans="2:10" ht="19.5" customHeight="1" x14ac:dyDescent="0.25"/>
    <row r="6" spans="2:10" ht="7.5" customHeight="1" thickBot="1" x14ac:dyDescent="0.3">
      <c r="B6" s="577"/>
      <c r="C6" s="577"/>
      <c r="D6" s="577"/>
      <c r="E6" s="577"/>
      <c r="F6" s="577"/>
      <c r="G6" s="577"/>
      <c r="H6" s="577"/>
      <c r="I6" s="577"/>
      <c r="J6" s="577"/>
    </row>
    <row r="7" spans="2:10" ht="9" customHeight="1" x14ac:dyDescent="0.25">
      <c r="B7" s="300"/>
      <c r="C7" s="272"/>
      <c r="D7" s="272"/>
      <c r="E7" s="272"/>
      <c r="F7" s="272"/>
      <c r="G7" s="272"/>
      <c r="H7" s="272"/>
      <c r="I7" s="272"/>
      <c r="J7" s="274"/>
    </row>
    <row r="8" spans="2:10" ht="18.75" x14ac:dyDescent="0.3">
      <c r="B8" s="301"/>
      <c r="C8" s="1037" t="s">
        <v>528</v>
      </c>
      <c r="D8" s="630"/>
      <c r="E8" s="630"/>
      <c r="F8" s="630"/>
      <c r="G8" s="630"/>
      <c r="H8" s="630"/>
      <c r="I8" s="630"/>
      <c r="J8" s="276"/>
    </row>
    <row r="9" spans="2:10" x14ac:dyDescent="0.25">
      <c r="B9" s="301"/>
      <c r="C9" s="638"/>
      <c r="D9" s="638"/>
      <c r="E9" s="638"/>
      <c r="F9" s="638"/>
      <c r="G9" s="638"/>
      <c r="H9" s="638"/>
      <c r="I9" s="638"/>
      <c r="J9" s="276"/>
    </row>
    <row r="10" spans="2:10" ht="15.75" thickBot="1" x14ac:dyDescent="0.3">
      <c r="B10" s="277"/>
      <c r="C10" s="2258" t="str">
        <f>IF('1'!G5="","Enter Project Name on Form 1",(CONCATENATE("Project Name: ",'1'!G5)))</f>
        <v>Enter Project Name on Form 1</v>
      </c>
      <c r="D10" s="2258"/>
      <c r="E10" s="2258"/>
      <c r="F10" s="2258"/>
      <c r="G10" s="2258"/>
      <c r="H10" s="335"/>
      <c r="I10" s="335"/>
      <c r="J10" s="279"/>
    </row>
    <row r="11" spans="2:10" x14ac:dyDescent="0.25">
      <c r="B11" s="283"/>
      <c r="C11" s="638"/>
      <c r="D11" s="578"/>
      <c r="E11" s="578"/>
      <c r="F11" s="578"/>
      <c r="G11" s="578"/>
      <c r="H11" s="302"/>
      <c r="I11" s="302"/>
      <c r="J11" s="294"/>
    </row>
    <row r="12" spans="2:10" x14ac:dyDescent="0.25">
      <c r="B12" s="283"/>
      <c r="C12" s="1804" t="s">
        <v>480</v>
      </c>
      <c r="D12" s="2262" t="str">
        <f>IF('9A'!D68="","Enter Property Management Firm Name on Form 9A",'9A'!D68)</f>
        <v>Enter Property Management Firm Name on Form 9A</v>
      </c>
      <c r="E12" s="2262"/>
      <c r="F12" s="2262"/>
      <c r="G12" s="2262"/>
      <c r="H12" s="2262"/>
      <c r="I12" s="2263"/>
      <c r="J12" s="294"/>
    </row>
    <row r="13" spans="2:10" ht="15.75" thickBot="1" x14ac:dyDescent="0.3">
      <c r="B13" s="283"/>
      <c r="C13" s="299"/>
      <c r="D13" s="299"/>
      <c r="E13" s="578"/>
      <c r="F13" s="578"/>
      <c r="G13" s="578"/>
      <c r="H13" s="578"/>
      <c r="I13" s="578"/>
      <c r="J13" s="276"/>
    </row>
    <row r="14" spans="2:10" ht="36.75" thickBot="1" x14ac:dyDescent="0.3">
      <c r="B14" s="283"/>
      <c r="C14" s="298" t="s">
        <v>1031</v>
      </c>
      <c r="D14" s="285" t="s">
        <v>472</v>
      </c>
      <c r="E14" s="285" t="s">
        <v>497</v>
      </c>
      <c r="F14" s="285" t="s">
        <v>481</v>
      </c>
      <c r="G14" s="285" t="s">
        <v>482</v>
      </c>
      <c r="H14" s="285" t="s">
        <v>498</v>
      </c>
      <c r="I14" s="286" t="s">
        <v>499</v>
      </c>
      <c r="J14" s="276"/>
    </row>
    <row r="15" spans="2:10" x14ac:dyDescent="0.25">
      <c r="B15" s="287"/>
      <c r="C15" s="1178"/>
      <c r="D15" s="852"/>
      <c r="E15" s="853"/>
      <c r="F15" s="858"/>
      <c r="G15" s="853"/>
      <c r="H15" s="853"/>
      <c r="I15" s="827"/>
      <c r="J15" s="276"/>
    </row>
    <row r="16" spans="2:10" x14ac:dyDescent="0.25">
      <c r="B16" s="283"/>
      <c r="C16" s="1177"/>
      <c r="D16" s="854"/>
      <c r="E16" s="855"/>
      <c r="F16" s="859"/>
      <c r="G16" s="855"/>
      <c r="H16" s="855"/>
      <c r="I16" s="833"/>
      <c r="J16" s="276"/>
    </row>
    <row r="17" spans="2:10" x14ac:dyDescent="0.25">
      <c r="B17" s="283"/>
      <c r="C17" s="1175"/>
      <c r="D17" s="854"/>
      <c r="E17" s="855"/>
      <c r="F17" s="859"/>
      <c r="G17" s="855"/>
      <c r="H17" s="855"/>
      <c r="I17" s="833"/>
      <c r="J17" s="276"/>
    </row>
    <row r="18" spans="2:10" x14ac:dyDescent="0.25">
      <c r="B18" s="283"/>
      <c r="C18" s="1175"/>
      <c r="D18" s="854"/>
      <c r="E18" s="855"/>
      <c r="F18" s="859"/>
      <c r="G18" s="855"/>
      <c r="H18" s="855"/>
      <c r="I18" s="833"/>
      <c r="J18" s="276"/>
    </row>
    <row r="19" spans="2:10" x14ac:dyDescent="0.25">
      <c r="B19" s="283"/>
      <c r="C19" s="1175"/>
      <c r="D19" s="854"/>
      <c r="E19" s="855"/>
      <c r="F19" s="859"/>
      <c r="G19" s="855"/>
      <c r="H19" s="855"/>
      <c r="I19" s="833"/>
      <c r="J19" s="276"/>
    </row>
    <row r="20" spans="2:10" x14ac:dyDescent="0.25">
      <c r="B20" s="288"/>
      <c r="C20" s="1175"/>
      <c r="D20" s="854"/>
      <c r="E20" s="855"/>
      <c r="F20" s="859"/>
      <c r="G20" s="855"/>
      <c r="H20" s="855"/>
      <c r="I20" s="833"/>
      <c r="J20" s="276"/>
    </row>
    <row r="21" spans="2:10" x14ac:dyDescent="0.25">
      <c r="B21" s="288"/>
      <c r="C21" s="1175"/>
      <c r="D21" s="854"/>
      <c r="E21" s="855"/>
      <c r="F21" s="859"/>
      <c r="G21" s="855"/>
      <c r="H21" s="855"/>
      <c r="I21" s="833"/>
      <c r="J21" s="276"/>
    </row>
    <row r="22" spans="2:10" x14ac:dyDescent="0.25">
      <c r="B22" s="288"/>
      <c r="C22" s="1175"/>
      <c r="D22" s="854"/>
      <c r="E22" s="855"/>
      <c r="F22" s="859"/>
      <c r="G22" s="855"/>
      <c r="H22" s="855"/>
      <c r="I22" s="833"/>
      <c r="J22" s="276"/>
    </row>
    <row r="23" spans="2:10" x14ac:dyDescent="0.25">
      <c r="B23" s="283"/>
      <c r="C23" s="1175"/>
      <c r="D23" s="854"/>
      <c r="E23" s="855"/>
      <c r="F23" s="859"/>
      <c r="G23" s="855"/>
      <c r="H23" s="855"/>
      <c r="I23" s="833"/>
      <c r="J23" s="276"/>
    </row>
    <row r="24" spans="2:10" ht="15.75" thickBot="1" x14ac:dyDescent="0.3">
      <c r="B24" s="283"/>
      <c r="C24" s="1176"/>
      <c r="D24" s="856"/>
      <c r="E24" s="857"/>
      <c r="F24" s="860"/>
      <c r="G24" s="857"/>
      <c r="H24" s="857"/>
      <c r="I24" s="835"/>
      <c r="J24" s="276"/>
    </row>
    <row r="25" spans="2:10" ht="9" customHeight="1" thickBot="1" x14ac:dyDescent="0.3">
      <c r="B25" s="289"/>
      <c r="C25" s="290"/>
      <c r="D25" s="290"/>
      <c r="E25" s="290"/>
      <c r="F25" s="290"/>
      <c r="G25" s="290"/>
      <c r="H25" s="290"/>
      <c r="I25" s="290"/>
      <c r="J25" s="291"/>
    </row>
  </sheetData>
  <sheetProtection algorithmName="SHA-512" hashValue="iGy99CelSSK8DYsTDtItjy3O4Yr3Pewurqk8TMUnP3ml195MxldTAoLUHDI8AvcrNf6urz7klHCqLCgr3Yw6vQ==" saltValue="B5xkxNORKjlAzPMpwQLwkQ==" spinCount="100000" sheet="1" formatCells="0" formatColumns="0" formatRows="0" insertRows="0"/>
  <mergeCells count="2">
    <mergeCell ref="C10:G10"/>
    <mergeCell ref="D12:I12"/>
  </mergeCells>
  <pageMargins left="0.7" right="0.7" top="0.75" bottom="0.75" header="0.3" footer="0.3"/>
  <pageSetup orientation="landscape" r:id="rId1"/>
  <headerFooter>
    <oddFooter>&amp;LForm 9E
Project Property Management Firm Experience&amp;CCFA Forms</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
  <sheetViews>
    <sheetView showGridLines="0" zoomScaleNormal="100" workbookViewId="0">
      <selection activeCell="P20" sqref="P20"/>
    </sheetView>
  </sheetViews>
  <sheetFormatPr defaultRowHeight="15" x14ac:dyDescent="0.25"/>
  <sheetData/>
  <sheetProtection algorithmName="SHA-512" hashValue="nvdbQSwdEzhCkXkPvo9xbqu2RUP5Vs5d6JGLOfnpZr5cqU4Br6on34fNbCSpuHCml7TRuGNPriLR4sUny8XNvA==" saltValue="JTWkJbIIkO1pEn7+RvFq2w==" spinCount="100000" sheet="1" objects="1" scenarios="1"/>
  <pageMargins left="0.25" right="0.25" top="0.75" bottom="0.75" header="0.3" footer="0.3"/>
  <pageSetup scale="9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B7:L26"/>
  <sheetViews>
    <sheetView showGridLines="0" zoomScaleNormal="100" workbookViewId="0">
      <selection activeCell="D33" sqref="D33"/>
    </sheetView>
  </sheetViews>
  <sheetFormatPr defaultColWidth="9.140625" defaultRowHeight="15" x14ac:dyDescent="0.25"/>
  <cols>
    <col min="1" max="2" width="1.7109375" style="358" customWidth="1"/>
    <col min="3" max="3" width="6" style="1143" bestFit="1" customWidth="1"/>
    <col min="4" max="4" width="29" style="1144" bestFit="1" customWidth="1"/>
    <col min="5" max="5" width="21.7109375" style="358" bestFit="1" customWidth="1"/>
    <col min="6" max="6" width="21.7109375" style="358" customWidth="1"/>
    <col min="7" max="7" width="9.7109375" style="358" bestFit="1" customWidth="1"/>
    <col min="8" max="8" width="26.28515625" style="358" customWidth="1"/>
    <col min="9" max="10" width="1.7109375" style="358" customWidth="1"/>
    <col min="11" max="16384" width="9.140625" style="358"/>
  </cols>
  <sheetData>
    <row r="7" spans="2:12" ht="21.75" thickBot="1" x14ac:dyDescent="0.4">
      <c r="B7" s="1145" t="s">
        <v>643</v>
      </c>
    </row>
    <row r="8" spans="2:12" x14ac:dyDescent="0.25">
      <c r="B8" s="1152"/>
      <c r="C8" s="1153"/>
      <c r="D8" s="1154"/>
      <c r="E8" s="1075"/>
      <c r="F8" s="1075"/>
      <c r="G8" s="1075"/>
      <c r="H8" s="1075"/>
      <c r="I8" s="1076"/>
      <c r="J8" s="927"/>
      <c r="K8" s="927"/>
      <c r="L8" s="927"/>
    </row>
    <row r="9" spans="2:12" ht="30.75" thickBot="1" x14ac:dyDescent="0.3">
      <c r="B9" s="1039"/>
      <c r="C9" s="929" t="s">
        <v>631</v>
      </c>
      <c r="D9" s="1155" t="s">
        <v>632</v>
      </c>
      <c r="E9" s="929"/>
      <c r="F9" s="929"/>
      <c r="G9" s="1156" t="s">
        <v>651</v>
      </c>
      <c r="H9" s="1116" t="s">
        <v>652</v>
      </c>
      <c r="I9" s="1077"/>
      <c r="J9" s="927"/>
      <c r="K9" s="927"/>
      <c r="L9" s="927"/>
    </row>
    <row r="10" spans="2:12" s="1146" customFormat="1" x14ac:dyDescent="0.25">
      <c r="B10" s="1157"/>
      <c r="C10" s="1158">
        <v>3</v>
      </c>
      <c r="D10" s="1868" t="s">
        <v>638</v>
      </c>
      <c r="E10" s="1868"/>
      <c r="F10" s="1868"/>
      <c r="G10" s="1159" t="str">
        <f>IF((COUNTA('3'!$C$21:$C$39))&lt;1,"Concern","OK")</f>
        <v>OK</v>
      </c>
      <c r="H10" s="1147"/>
      <c r="I10" s="1160"/>
      <c r="J10" s="1148"/>
      <c r="K10" s="1148"/>
      <c r="L10" s="1148"/>
    </row>
    <row r="11" spans="2:12" s="1146" customFormat="1" x14ac:dyDescent="0.25">
      <c r="B11" s="1157"/>
      <c r="C11" s="1161"/>
      <c r="D11" s="1869" t="s">
        <v>639</v>
      </c>
      <c r="E11" s="1869"/>
      <c r="F11" s="1869"/>
      <c r="G11" s="1162" t="str">
        <f>IF((COUNTA('3'!$D$21:$D$39))&lt;&gt;(COUNTA('3'!$C$21:$C$39)),"Concern","OK")</f>
        <v>OK</v>
      </c>
      <c r="H11" s="1149"/>
      <c r="I11" s="1160"/>
      <c r="J11" s="1148"/>
      <c r="K11" s="1148"/>
      <c r="L11" s="1148"/>
    </row>
    <row r="12" spans="2:12" s="1146" customFormat="1" x14ac:dyDescent="0.25">
      <c r="B12" s="1157"/>
      <c r="C12" s="1161"/>
      <c r="D12" s="1869" t="s">
        <v>640</v>
      </c>
      <c r="E12" s="1869"/>
      <c r="F12" s="1869"/>
      <c r="G12" s="1162" t="str">
        <f>IF((COUNTA('3'!$E$21:$E$39))&lt;&gt;(COUNTA('3'!$C$21:$C$39)),"Concern","OK")</f>
        <v>OK</v>
      </c>
      <c r="H12" s="1149"/>
      <c r="I12" s="1160"/>
      <c r="J12" s="1148"/>
      <c r="K12" s="1148"/>
      <c r="L12" s="1148"/>
    </row>
    <row r="13" spans="2:12" s="1146" customFormat="1" x14ac:dyDescent="0.25">
      <c r="B13" s="1157"/>
      <c r="C13" s="1161"/>
      <c r="D13" s="1869" t="s">
        <v>641</v>
      </c>
      <c r="E13" s="1869"/>
      <c r="F13" s="1869"/>
      <c r="G13" s="1162" t="str">
        <f>IF((COUNTA('3'!$F$21:$F$39))&lt;1,"Concern","OK")</f>
        <v>OK</v>
      </c>
      <c r="H13" s="1149"/>
      <c r="I13" s="1160"/>
      <c r="J13" s="1148"/>
      <c r="K13" s="1148"/>
      <c r="L13" s="1148"/>
    </row>
    <row r="14" spans="2:12" s="1146" customFormat="1" ht="15.75" thickBot="1" x14ac:dyDescent="0.3">
      <c r="B14" s="1157"/>
      <c r="C14" s="1163"/>
      <c r="D14" s="1872" t="s">
        <v>642</v>
      </c>
      <c r="E14" s="1872"/>
      <c r="F14" s="1872"/>
      <c r="G14" s="1164" t="str">
        <f>IF((COUNTA('3'!$F$21:$F$39))&lt;1,"Concern","OK")</f>
        <v>OK</v>
      </c>
      <c r="H14" s="1150"/>
      <c r="I14" s="1160"/>
      <c r="J14" s="1148"/>
      <c r="K14" s="1148"/>
      <c r="L14" s="1148"/>
    </row>
    <row r="15" spans="2:12" s="1146" customFormat="1" ht="15.75" thickBot="1" x14ac:dyDescent="0.3">
      <c r="B15" s="1157"/>
      <c r="C15" s="1161"/>
      <c r="D15" s="1873"/>
      <c r="E15" s="1873"/>
      <c r="F15" s="1873"/>
      <c r="G15" s="1165"/>
      <c r="H15" s="1165"/>
      <c r="I15" s="1160"/>
      <c r="J15" s="1148"/>
      <c r="K15" s="1148"/>
      <c r="L15" s="1148"/>
    </row>
    <row r="16" spans="2:12" x14ac:dyDescent="0.25">
      <c r="B16" s="1039"/>
      <c r="C16" s="1158">
        <v>5</v>
      </c>
      <c r="D16" s="1868" t="s">
        <v>637</v>
      </c>
      <c r="E16" s="1868"/>
      <c r="F16" s="1868"/>
      <c r="G16" s="1159" t="str">
        <f>IF((IFERROR(MATCH("Begin Construction",'5'!D17:D84,0),0))&lt;&gt;0,"OK","Concern")</f>
        <v>OK</v>
      </c>
      <c r="H16" s="1147"/>
      <c r="I16" s="1077"/>
      <c r="J16" s="927"/>
      <c r="K16" s="927"/>
      <c r="L16" s="927"/>
    </row>
    <row r="17" spans="2:12" ht="15.75" thickBot="1" x14ac:dyDescent="0.3">
      <c r="B17" s="1039"/>
      <c r="C17" s="1163"/>
      <c r="D17" s="1872" t="s">
        <v>662</v>
      </c>
      <c r="E17" s="1872"/>
      <c r="F17" s="1872"/>
      <c r="G17" s="1164" t="str">
        <f>IF('5 Default Check'!E71&gt;=54,"OK","Concern")</f>
        <v>OK</v>
      </c>
      <c r="H17" s="1150"/>
      <c r="I17" s="1077"/>
      <c r="J17" s="927"/>
      <c r="K17" s="927"/>
      <c r="L17" s="927"/>
    </row>
    <row r="18" spans="2:12" ht="15.75" thickBot="1" x14ac:dyDescent="0.3">
      <c r="B18" s="1039"/>
      <c r="C18" s="1161"/>
      <c r="D18" s="1873"/>
      <c r="E18" s="1873"/>
      <c r="F18" s="1873"/>
      <c r="G18" s="1166"/>
      <c r="H18" s="1166"/>
      <c r="I18" s="1077"/>
      <c r="J18" s="927"/>
      <c r="K18" s="927"/>
      <c r="L18" s="927"/>
    </row>
    <row r="19" spans="2:12" ht="15.75" thickBot="1" x14ac:dyDescent="0.3">
      <c r="B19" s="1039"/>
      <c r="C19" s="1167" t="s">
        <v>633</v>
      </c>
      <c r="D19" s="1873" t="s">
        <v>720</v>
      </c>
      <c r="E19" s="1873"/>
      <c r="F19" s="1873"/>
      <c r="G19" s="1168" t="str">
        <f>IF('6A'!J124&lt;&gt;'6A'!J125,"Concern","OK")</f>
        <v>Concern</v>
      </c>
      <c r="H19" s="1151"/>
      <c r="I19" s="1077"/>
      <c r="J19" s="927"/>
      <c r="K19" s="927"/>
      <c r="L19" s="927"/>
    </row>
    <row r="20" spans="2:12" ht="15.75" thickBot="1" x14ac:dyDescent="0.3">
      <c r="B20" s="1039"/>
      <c r="C20" s="1161"/>
      <c r="D20" s="1871"/>
      <c r="E20" s="1871"/>
      <c r="F20" s="1871"/>
      <c r="G20" s="1166"/>
      <c r="H20" s="1166"/>
      <c r="I20" s="1077"/>
      <c r="J20" s="927"/>
      <c r="K20" s="927"/>
      <c r="L20" s="927"/>
    </row>
    <row r="21" spans="2:12" x14ac:dyDescent="0.25">
      <c r="B21" s="1039"/>
      <c r="C21" s="1158" t="s">
        <v>634</v>
      </c>
      <c r="D21" s="1871" t="s">
        <v>635</v>
      </c>
      <c r="E21" s="1871"/>
      <c r="F21" s="1871"/>
      <c r="G21" s="1169" t="str">
        <f>IF((COUNTA(#REF!,#REF!))&gt;(COUNTA(#REF!,#REF!)),"Concern","OK")</f>
        <v>OK</v>
      </c>
      <c r="H21" s="1147"/>
      <c r="I21" s="1077"/>
      <c r="J21" s="927"/>
      <c r="K21" s="927"/>
      <c r="L21" s="927"/>
    </row>
    <row r="22" spans="2:12" x14ac:dyDescent="0.25">
      <c r="B22" s="1039"/>
      <c r="C22" s="1161"/>
      <c r="D22" s="1869" t="s">
        <v>645</v>
      </c>
      <c r="E22" s="1869"/>
      <c r="F22" s="1869"/>
      <c r="G22" s="1162" t="str">
        <f>IF((COUNTA(#REF!,#REF!))&gt;(COUNTA(#REF!,#REF!)),"Concern","OK")</f>
        <v>OK</v>
      </c>
      <c r="H22" s="1149"/>
      <c r="I22" s="1077"/>
      <c r="J22" s="927"/>
      <c r="K22" s="927"/>
      <c r="L22" s="927"/>
    </row>
    <row r="23" spans="2:12" x14ac:dyDescent="0.25">
      <c r="B23" s="1039"/>
      <c r="C23" s="1161"/>
      <c r="D23" s="1187" t="s">
        <v>686</v>
      </c>
      <c r="E23" s="1187"/>
      <c r="F23" s="1187"/>
      <c r="G23" s="1162" t="str">
        <f>IF(((COUNTIF('7A'!J27:J36,"Loan"))+(COUNTIF('7A'!J44:J46,"Loan")))&gt;(COUNTA('7A'!M27:M36)+COUNTA('7A'!M44:M46)),"Concern","OK")</f>
        <v>OK</v>
      </c>
      <c r="H23" s="1149"/>
      <c r="I23" s="1077"/>
      <c r="J23" s="927"/>
      <c r="K23" s="927"/>
      <c r="L23" s="927"/>
    </row>
    <row r="24" spans="2:12" x14ac:dyDescent="0.25">
      <c r="B24" s="1039"/>
      <c r="C24" s="1170"/>
      <c r="D24" s="1869" t="s">
        <v>636</v>
      </c>
      <c r="E24" s="1869"/>
      <c r="F24" s="1869"/>
      <c r="G24" s="1162" t="str">
        <f>IF((COUNTA(#REF!,#REF!))&gt;(COUNTA(#REF!,#REF!)),"Concern","OK")</f>
        <v>OK</v>
      </c>
      <c r="H24" s="1149"/>
      <c r="I24" s="1077"/>
      <c r="J24" s="927"/>
      <c r="K24" s="927"/>
      <c r="L24" s="927"/>
    </row>
    <row r="25" spans="2:12" ht="15.75" thickBot="1" x14ac:dyDescent="0.3">
      <c r="B25" s="1039"/>
      <c r="C25" s="1171"/>
      <c r="D25" s="1870" t="s">
        <v>644</v>
      </c>
      <c r="E25" s="1870"/>
      <c r="F25" s="1870"/>
      <c r="G25" s="1164" t="str">
        <f>IF('6A'!J125&lt;&gt;'7A'!F51,"Concern","OK")</f>
        <v>Concern</v>
      </c>
      <c r="H25" s="1150"/>
      <c r="I25" s="1077"/>
      <c r="J25" s="927"/>
      <c r="K25" s="927"/>
      <c r="L25" s="927"/>
    </row>
    <row r="26" spans="2:12" ht="15.75" thickBot="1" x14ac:dyDescent="0.3">
      <c r="B26" s="1043"/>
      <c r="C26" s="1172"/>
      <c r="D26" s="1173"/>
      <c r="E26" s="1079"/>
      <c r="F26" s="1079"/>
      <c r="G26" s="1079"/>
      <c r="H26" s="1079"/>
      <c r="I26" s="1044"/>
      <c r="J26" s="927"/>
      <c r="K26" s="927"/>
      <c r="L26" s="927"/>
    </row>
  </sheetData>
  <mergeCells count="15">
    <mergeCell ref="D10:F10"/>
    <mergeCell ref="D11:F11"/>
    <mergeCell ref="D12:F12"/>
    <mergeCell ref="D13:F13"/>
    <mergeCell ref="D25:F25"/>
    <mergeCell ref="D22:F22"/>
    <mergeCell ref="D21:F21"/>
    <mergeCell ref="D24:F24"/>
    <mergeCell ref="D14:F14"/>
    <mergeCell ref="D15:F15"/>
    <mergeCell ref="D16:F16"/>
    <mergeCell ref="D18:F18"/>
    <mergeCell ref="D19:F19"/>
    <mergeCell ref="D20:F20"/>
    <mergeCell ref="D17:F17"/>
  </mergeCells>
  <conditionalFormatting sqref="H22:H23">
    <cfRule type="cellIs" dxfId="159" priority="17" operator="equal">
      <formula>"OK"</formula>
    </cfRule>
    <cfRule type="cellIs" dxfId="158" priority="18" operator="equal">
      <formula>"FAIL"</formula>
    </cfRule>
  </conditionalFormatting>
  <conditionalFormatting sqref="H24">
    <cfRule type="cellIs" dxfId="157" priority="15" operator="equal">
      <formula>"OK"</formula>
    </cfRule>
    <cfRule type="cellIs" dxfId="156" priority="16" operator="equal">
      <formula>"FAIL"</formula>
    </cfRule>
  </conditionalFormatting>
  <conditionalFormatting sqref="H25">
    <cfRule type="cellIs" dxfId="155" priority="13" operator="equal">
      <formula>"OK"</formula>
    </cfRule>
    <cfRule type="cellIs" dxfId="154" priority="14" operator="equal">
      <formula>"FAIL"</formula>
    </cfRule>
  </conditionalFormatting>
  <conditionalFormatting sqref="H21">
    <cfRule type="cellIs" dxfId="153" priority="11" operator="equal">
      <formula>"OK"</formula>
    </cfRule>
    <cfRule type="cellIs" dxfId="152" priority="12" operator="equal">
      <formula>"FAIL"</formula>
    </cfRule>
  </conditionalFormatting>
  <conditionalFormatting sqref="H19">
    <cfRule type="cellIs" dxfId="151" priority="9" operator="equal">
      <formula>"OK"</formula>
    </cfRule>
    <cfRule type="cellIs" dxfId="150" priority="10" operator="equal">
      <formula>"FAIL"</formula>
    </cfRule>
  </conditionalFormatting>
  <conditionalFormatting sqref="G10:G15 G18:G22 G24:G25">
    <cfRule type="containsText" dxfId="149" priority="7" operator="containsText" text="Concern">
      <formula>NOT(ISERROR(SEARCH("Concern",G10)))</formula>
    </cfRule>
    <cfRule type="containsText" dxfId="148" priority="8" operator="containsText" text="OK">
      <formula>NOT(ISERROR(SEARCH("OK",G10)))</formula>
    </cfRule>
  </conditionalFormatting>
  <conditionalFormatting sqref="G17">
    <cfRule type="containsText" dxfId="147" priority="5" operator="containsText" text="Concern">
      <formula>NOT(ISERROR(SEARCH("Concern",G17)))</formula>
    </cfRule>
    <cfRule type="containsText" dxfId="146" priority="6" operator="containsText" text="OK">
      <formula>NOT(ISERROR(SEARCH("OK",G17)))</formula>
    </cfRule>
  </conditionalFormatting>
  <conditionalFormatting sqref="G16">
    <cfRule type="containsText" dxfId="145" priority="3" operator="containsText" text="Concern">
      <formula>NOT(ISERROR(SEARCH("Concern",G16)))</formula>
    </cfRule>
    <cfRule type="containsText" dxfId="144" priority="4" operator="containsText" text="OK">
      <formula>NOT(ISERROR(SEARCH("OK",G16)))</formula>
    </cfRule>
  </conditionalFormatting>
  <conditionalFormatting sqref="G23">
    <cfRule type="containsText" dxfId="143" priority="1" operator="containsText" text="Concern">
      <formula>NOT(ISERROR(SEARCH("Concern",G23)))</formula>
    </cfRule>
    <cfRule type="containsText" dxfId="142" priority="2" operator="containsText" text="OK">
      <formula>NOT(ISERROR(SEARCH("OK",G23)))</formula>
    </cfRule>
  </conditionalFormatting>
  <pageMargins left="0.7" right="0.7" top="0.75" bottom="0.75" header="0.3" footer="0.3"/>
  <pageSetup scale="6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Q61"/>
  <sheetViews>
    <sheetView showGridLines="0" tabSelected="1" zoomScaleNormal="100" workbookViewId="0">
      <selection activeCell="U36" sqref="U36"/>
    </sheetView>
  </sheetViews>
  <sheetFormatPr defaultColWidth="9.140625" defaultRowHeight="15" x14ac:dyDescent="0.25"/>
  <cols>
    <col min="1" max="1" width="2.85546875" style="358" customWidth="1"/>
    <col min="2" max="3" width="1.42578125" style="358" customWidth="1"/>
    <col min="4" max="4" width="11" style="358" customWidth="1"/>
    <col min="5" max="5" width="9.140625" style="358"/>
    <col min="6" max="6" width="4" style="358" customWidth="1"/>
    <col min="7" max="9" width="9.140625" style="358"/>
    <col min="10" max="10" width="4" style="358" customWidth="1"/>
    <col min="11" max="12" width="9.140625" style="358"/>
    <col min="13" max="13" width="4" style="358" bestFit="1" customWidth="1"/>
    <col min="14" max="14" width="6" style="358" customWidth="1"/>
    <col min="15" max="15" width="9.140625" style="358"/>
    <col min="16" max="17" width="1.42578125" style="358" customWidth="1"/>
    <col min="18" max="16384" width="9.140625" style="358"/>
  </cols>
  <sheetData>
    <row r="1" spans="2:17" ht="15.75" thickBot="1" x14ac:dyDescent="0.3"/>
    <row r="2" spans="2:17" ht="7.5" customHeight="1" x14ac:dyDescent="0.25">
      <c r="B2" s="325"/>
      <c r="C2" s="326"/>
      <c r="D2" s="326"/>
      <c r="E2" s="326"/>
      <c r="F2" s="326"/>
      <c r="G2" s="326"/>
      <c r="H2" s="326"/>
      <c r="I2" s="326"/>
      <c r="J2" s="326"/>
      <c r="K2" s="326"/>
      <c r="L2" s="326"/>
      <c r="M2" s="326"/>
      <c r="N2" s="326"/>
      <c r="O2" s="326"/>
      <c r="P2" s="326"/>
      <c r="Q2" s="360"/>
    </row>
    <row r="3" spans="2:17" ht="18.75" x14ac:dyDescent="0.3">
      <c r="B3" s="327"/>
      <c r="C3" s="1879" t="s">
        <v>672</v>
      </c>
      <c r="D3" s="1879"/>
      <c r="E3" s="1879"/>
      <c r="F3" s="1879"/>
      <c r="G3" s="1879"/>
      <c r="H3" s="1879"/>
      <c r="I3" s="1879"/>
      <c r="J3" s="1879"/>
      <c r="K3" s="1879"/>
      <c r="L3" s="1879"/>
      <c r="M3" s="1879"/>
      <c r="N3" s="1879"/>
      <c r="O3" s="1879"/>
      <c r="P3" s="1879"/>
      <c r="Q3" s="361"/>
    </row>
    <row r="4" spans="2:17" x14ac:dyDescent="0.25">
      <c r="B4" s="327"/>
      <c r="C4" s="127"/>
      <c r="D4" s="127"/>
      <c r="E4" s="127"/>
      <c r="F4" s="127"/>
      <c r="G4" s="127"/>
      <c r="H4" s="127"/>
      <c r="I4" s="127"/>
      <c r="J4" s="127"/>
      <c r="K4" s="127"/>
      <c r="L4" s="127"/>
      <c r="M4" s="127"/>
      <c r="N4" s="127"/>
      <c r="O4" s="127"/>
      <c r="P4" s="127"/>
      <c r="Q4" s="361"/>
    </row>
    <row r="5" spans="2:17" ht="18.75" x14ac:dyDescent="0.3">
      <c r="B5" s="327"/>
      <c r="C5" s="147" t="s">
        <v>0</v>
      </c>
      <c r="D5" s="17"/>
      <c r="E5" s="378"/>
      <c r="F5" s="378"/>
      <c r="G5" s="1876"/>
      <c r="H5" s="1876"/>
      <c r="I5" s="1876"/>
      <c r="J5" s="1876"/>
      <c r="K5" s="1876"/>
      <c r="L5" s="1876"/>
      <c r="M5" s="1876"/>
      <c r="N5" s="1876"/>
      <c r="O5" s="1876"/>
      <c r="P5" s="127"/>
      <c r="Q5" s="361"/>
    </row>
    <row r="6" spans="2:17" ht="3.75" customHeight="1" x14ac:dyDescent="0.25">
      <c r="B6" s="327"/>
      <c r="C6" s="128"/>
      <c r="D6" s="378"/>
      <c r="E6" s="378"/>
      <c r="F6" s="378"/>
      <c r="G6" s="328"/>
      <c r="H6" s="328"/>
      <c r="I6" s="328"/>
      <c r="J6" s="328"/>
      <c r="K6" s="328"/>
      <c r="L6" s="328"/>
      <c r="M6" s="328"/>
      <c r="N6" s="328"/>
      <c r="O6" s="328"/>
      <c r="P6" s="127"/>
      <c r="Q6" s="361"/>
    </row>
    <row r="7" spans="2:17" x14ac:dyDescent="0.25">
      <c r="B7" s="327"/>
      <c r="C7" s="329" t="s">
        <v>1</v>
      </c>
      <c r="D7" s="378"/>
      <c r="E7" s="378"/>
      <c r="F7" s="378"/>
      <c r="G7" s="328"/>
      <c r="H7" s="328"/>
      <c r="I7" s="328"/>
      <c r="J7" s="328"/>
      <c r="K7" s="328"/>
      <c r="L7" s="328"/>
      <c r="M7" s="328"/>
      <c r="N7" s="328"/>
      <c r="O7" s="328"/>
      <c r="P7" s="127"/>
      <c r="Q7" s="361"/>
    </row>
    <row r="8" spans="2:17" x14ac:dyDescent="0.25">
      <c r="B8" s="327"/>
      <c r="C8" s="330" t="s">
        <v>2</v>
      </c>
      <c r="D8" s="378"/>
      <c r="E8" s="378"/>
      <c r="F8" s="378"/>
      <c r="G8" s="1877"/>
      <c r="H8" s="1877"/>
      <c r="I8" s="1877"/>
      <c r="J8" s="1877"/>
      <c r="K8" s="1877"/>
      <c r="L8" s="1877"/>
      <c r="M8" s="1877"/>
      <c r="N8" s="1877"/>
      <c r="O8" s="1877"/>
      <c r="P8" s="127"/>
      <c r="Q8" s="361"/>
    </row>
    <row r="9" spans="2:17" ht="3.75" customHeight="1" x14ac:dyDescent="0.25">
      <c r="B9" s="327"/>
      <c r="C9" s="330"/>
      <c r="D9" s="378"/>
      <c r="E9" s="378"/>
      <c r="F9" s="378"/>
      <c r="G9" s="328"/>
      <c r="H9" s="328"/>
      <c r="I9" s="328"/>
      <c r="J9" s="328"/>
      <c r="K9" s="328"/>
      <c r="L9" s="328"/>
      <c r="M9" s="328"/>
      <c r="N9" s="328"/>
      <c r="O9" s="328"/>
      <c r="P9" s="127"/>
      <c r="Q9" s="361"/>
    </row>
    <row r="10" spans="2:17" x14ac:dyDescent="0.25">
      <c r="B10" s="327"/>
      <c r="C10" s="330" t="s">
        <v>3</v>
      </c>
      <c r="D10" s="378"/>
      <c r="E10" s="378"/>
      <c r="F10" s="378"/>
      <c r="G10" s="1874"/>
      <c r="H10" s="1874"/>
      <c r="I10" s="1874"/>
      <c r="J10" s="1874"/>
      <c r="K10" s="1874"/>
      <c r="L10" s="1874"/>
      <c r="M10" s="1874"/>
      <c r="N10" s="1874"/>
      <c r="O10" s="1874"/>
      <c r="P10" s="127"/>
      <c r="Q10" s="361"/>
    </row>
    <row r="11" spans="2:17" ht="3.75" customHeight="1" x14ac:dyDescent="0.25">
      <c r="B11" s="327"/>
      <c r="C11" s="331"/>
      <c r="D11" s="378"/>
      <c r="E11" s="378"/>
      <c r="F11" s="378"/>
      <c r="G11" s="328"/>
      <c r="H11" s="328"/>
      <c r="I11" s="328"/>
      <c r="J11" s="328"/>
      <c r="K11" s="328"/>
      <c r="L11" s="328"/>
      <c r="M11" s="328"/>
      <c r="N11" s="328"/>
      <c r="O11" s="328"/>
      <c r="P11" s="127"/>
      <c r="Q11" s="361"/>
    </row>
    <row r="12" spans="2:17" x14ac:dyDescent="0.25">
      <c r="B12" s="327"/>
      <c r="C12" s="330" t="s">
        <v>4</v>
      </c>
      <c r="D12" s="378"/>
      <c r="E12" s="378"/>
      <c r="F12" s="378"/>
      <c r="G12" s="1874"/>
      <c r="H12" s="1874"/>
      <c r="I12" s="332" t="s">
        <v>5</v>
      </c>
      <c r="J12" s="1878"/>
      <c r="K12" s="1878"/>
      <c r="L12" s="1878"/>
      <c r="M12" s="1878"/>
      <c r="N12" s="1878"/>
      <c r="O12" s="1878"/>
      <c r="P12" s="127"/>
      <c r="Q12" s="361"/>
    </row>
    <row r="13" spans="2:17" ht="3.75" customHeight="1" x14ac:dyDescent="0.25">
      <c r="B13" s="327"/>
      <c r="C13" s="330"/>
      <c r="D13" s="378"/>
      <c r="E13" s="378"/>
      <c r="F13" s="378"/>
      <c r="G13" s="328"/>
      <c r="H13" s="328"/>
      <c r="I13" s="328"/>
      <c r="J13" s="328"/>
      <c r="K13" s="328"/>
      <c r="L13" s="328"/>
      <c r="M13" s="328"/>
      <c r="N13" s="328"/>
      <c r="O13" s="328"/>
      <c r="P13" s="127"/>
      <c r="Q13" s="361"/>
    </row>
    <row r="14" spans="2:17" ht="3.75" customHeight="1" x14ac:dyDescent="0.25">
      <c r="B14" s="327"/>
      <c r="C14" s="330"/>
      <c r="D14" s="378"/>
      <c r="E14" s="378"/>
      <c r="F14" s="378"/>
      <c r="G14" s="328"/>
      <c r="H14" s="328"/>
      <c r="I14" s="328"/>
      <c r="J14" s="328"/>
      <c r="K14" s="328"/>
      <c r="L14" s="328"/>
      <c r="M14" s="328"/>
      <c r="N14" s="328"/>
      <c r="O14" s="328"/>
      <c r="P14" s="127"/>
      <c r="Q14" s="361"/>
    </row>
    <row r="15" spans="2:17" x14ac:dyDescent="0.25">
      <c r="B15" s="327"/>
      <c r="C15" s="329" t="s">
        <v>6</v>
      </c>
      <c r="D15" s="378"/>
      <c r="E15" s="378"/>
      <c r="F15" s="378"/>
      <c r="G15" s="328"/>
      <c r="H15" s="328"/>
      <c r="I15" s="328"/>
      <c r="J15" s="328"/>
      <c r="K15" s="328"/>
      <c r="L15" s="328"/>
      <c r="M15" s="328"/>
      <c r="N15" s="328"/>
      <c r="O15" s="328"/>
      <c r="P15" s="127"/>
      <c r="Q15" s="361"/>
    </row>
    <row r="16" spans="2:17" x14ac:dyDescent="0.25">
      <c r="B16" s="327"/>
      <c r="C16" s="330" t="s">
        <v>7</v>
      </c>
      <c r="D16" s="378"/>
      <c r="E16" s="378"/>
      <c r="F16" s="378"/>
      <c r="G16" s="1877"/>
      <c r="H16" s="1877"/>
      <c r="I16" s="1877"/>
      <c r="J16" s="1877"/>
      <c r="K16" s="1877"/>
      <c r="L16" s="1877"/>
      <c r="M16" s="1877"/>
      <c r="N16" s="1877"/>
      <c r="O16" s="1877"/>
      <c r="P16" s="127"/>
      <c r="Q16" s="361"/>
    </row>
    <row r="17" spans="2:17" ht="3.75" customHeight="1" x14ac:dyDescent="0.25">
      <c r="B17" s="327"/>
      <c r="C17" s="330"/>
      <c r="D17" s="378"/>
      <c r="E17" s="378"/>
      <c r="F17" s="378"/>
      <c r="G17" s="334"/>
      <c r="H17" s="334"/>
      <c r="I17" s="328"/>
      <c r="J17" s="334"/>
      <c r="K17" s="328"/>
      <c r="L17" s="328"/>
      <c r="M17" s="328"/>
      <c r="N17" s="328"/>
      <c r="O17" s="328"/>
      <c r="P17" s="127"/>
      <c r="Q17" s="361"/>
    </row>
    <row r="18" spans="2:17" x14ac:dyDescent="0.25">
      <c r="B18" s="327"/>
      <c r="C18" s="330" t="s">
        <v>8</v>
      </c>
      <c r="D18" s="378"/>
      <c r="E18" s="378"/>
      <c r="F18" s="378"/>
      <c r="G18" s="1874"/>
      <c r="H18" s="1874"/>
      <c r="I18" s="1874"/>
      <c r="J18" s="1874"/>
      <c r="K18" s="1874"/>
      <c r="L18" s="1874"/>
      <c r="M18" s="1874"/>
      <c r="N18" s="1874"/>
      <c r="O18" s="1874"/>
      <c r="P18" s="127"/>
      <c r="Q18" s="361"/>
    </row>
    <row r="19" spans="2:17" ht="3.75" customHeight="1" x14ac:dyDescent="0.25">
      <c r="B19" s="327"/>
      <c r="C19" s="331"/>
      <c r="D19" s="378"/>
      <c r="E19" s="378"/>
      <c r="F19" s="378"/>
      <c r="G19" s="334"/>
      <c r="H19" s="334"/>
      <c r="I19" s="328"/>
      <c r="J19" s="334"/>
      <c r="K19" s="328"/>
      <c r="L19" s="328"/>
      <c r="M19" s="328"/>
      <c r="N19" s="328"/>
      <c r="O19" s="328"/>
      <c r="P19" s="127"/>
      <c r="Q19" s="361"/>
    </row>
    <row r="20" spans="2:17" x14ac:dyDescent="0.25">
      <c r="B20" s="327"/>
      <c r="C20" s="330" t="s">
        <v>4</v>
      </c>
      <c r="D20" s="378"/>
      <c r="E20" s="378"/>
      <c r="F20" s="378"/>
      <c r="G20" s="1874"/>
      <c r="H20" s="1874"/>
      <c r="I20" s="332" t="s">
        <v>5</v>
      </c>
      <c r="J20" s="1878"/>
      <c r="K20" s="1878"/>
      <c r="L20" s="1878"/>
      <c r="M20" s="1878"/>
      <c r="N20" s="1878"/>
      <c r="O20" s="1878"/>
      <c r="P20" s="127"/>
      <c r="Q20" s="361"/>
    </row>
    <row r="21" spans="2:17" ht="3.75" customHeight="1" x14ac:dyDescent="0.25">
      <c r="B21" s="327"/>
      <c r="C21" s="330"/>
      <c r="D21" s="378"/>
      <c r="E21" s="378"/>
      <c r="F21" s="378"/>
      <c r="G21" s="328"/>
      <c r="H21" s="328"/>
      <c r="I21" s="328"/>
      <c r="J21" s="328"/>
      <c r="K21" s="328"/>
      <c r="L21" s="328"/>
      <c r="M21" s="328"/>
      <c r="N21" s="328"/>
      <c r="O21" s="328"/>
      <c r="P21" s="127"/>
      <c r="Q21" s="361"/>
    </row>
    <row r="22" spans="2:17" x14ac:dyDescent="0.25">
      <c r="B22" s="327"/>
      <c r="C22" s="127"/>
      <c r="D22" s="378" t="s">
        <v>9</v>
      </c>
      <c r="E22" s="378"/>
      <c r="F22" s="378"/>
      <c r="G22" s="378"/>
      <c r="H22" s="378"/>
      <c r="I22" s="378"/>
      <c r="J22" s="378"/>
      <c r="K22" s="378"/>
      <c r="L22" s="356" t="s">
        <v>524</v>
      </c>
      <c r="M22" s="1322"/>
      <c r="N22" s="378"/>
      <c r="O22" s="378"/>
      <c r="P22" s="127"/>
      <c r="Q22" s="361"/>
    </row>
    <row r="23" spans="2:17" ht="7.5" customHeight="1" x14ac:dyDescent="0.25">
      <c r="B23" s="327"/>
      <c r="C23" s="127"/>
      <c r="D23" s="378"/>
      <c r="E23" s="378"/>
      <c r="F23" s="378"/>
      <c r="G23" s="378"/>
      <c r="H23" s="378"/>
      <c r="I23" s="378"/>
      <c r="J23" s="378"/>
      <c r="K23" s="378"/>
      <c r="L23" s="336"/>
      <c r="M23" s="378"/>
      <c r="N23" s="336"/>
      <c r="O23" s="378"/>
      <c r="P23" s="127"/>
      <c r="Q23" s="361"/>
    </row>
    <row r="24" spans="2:17" x14ac:dyDescent="0.25">
      <c r="B24" s="327"/>
      <c r="C24" s="147" t="s">
        <v>10</v>
      </c>
      <c r="D24" s="378"/>
      <c r="E24" s="378"/>
      <c r="F24" s="378"/>
      <c r="G24" s="1874"/>
      <c r="H24" s="1874"/>
      <c r="I24" s="1874"/>
      <c r="J24" s="1874"/>
      <c r="K24" s="1874"/>
      <c r="L24" s="1874"/>
      <c r="M24" s="1874"/>
      <c r="N24" s="1874"/>
      <c r="O24" s="1874"/>
      <c r="P24" s="127"/>
      <c r="Q24" s="361"/>
    </row>
    <row r="25" spans="2:17" x14ac:dyDescent="0.25">
      <c r="B25" s="327"/>
      <c r="C25" s="127"/>
      <c r="D25" s="378"/>
      <c r="E25" s="378"/>
      <c r="F25" s="378"/>
      <c r="G25" s="334"/>
      <c r="H25" s="334"/>
      <c r="I25" s="334"/>
      <c r="J25" s="334"/>
      <c r="K25" s="334"/>
      <c r="L25" s="334"/>
      <c r="M25" s="334"/>
      <c r="N25" s="334"/>
      <c r="O25" s="334"/>
      <c r="P25" s="127"/>
      <c r="Q25" s="361"/>
    </row>
    <row r="26" spans="2:17" ht="15.75" thickBot="1" x14ac:dyDescent="0.3">
      <c r="B26" s="327"/>
      <c r="C26" s="337" t="s">
        <v>11</v>
      </c>
      <c r="D26" s="338"/>
      <c r="E26" s="338"/>
      <c r="F26" s="338"/>
      <c r="G26" s="338"/>
      <c r="H26" s="338"/>
      <c r="I26" s="338"/>
      <c r="J26" s="338"/>
      <c r="K26" s="338"/>
      <c r="L26" s="338"/>
      <c r="M26" s="338"/>
      <c r="N26" s="338"/>
      <c r="O26" s="338"/>
      <c r="P26" s="127"/>
      <c r="Q26" s="361"/>
    </row>
    <row r="27" spans="2:17" ht="3.75" customHeight="1" x14ac:dyDescent="0.25">
      <c r="B27" s="327"/>
      <c r="C27" s="339"/>
      <c r="D27" s="340"/>
      <c r="E27" s="378"/>
      <c r="F27" s="378"/>
      <c r="G27" s="328"/>
      <c r="H27" s="328"/>
      <c r="I27" s="328"/>
      <c r="J27" s="328"/>
      <c r="K27" s="328"/>
      <c r="L27" s="328"/>
      <c r="M27" s="328"/>
      <c r="N27" s="328"/>
      <c r="O27" s="328"/>
      <c r="P27" s="127"/>
      <c r="Q27" s="361"/>
    </row>
    <row r="28" spans="2:17" x14ac:dyDescent="0.25">
      <c r="B28" s="327"/>
      <c r="C28" s="339"/>
      <c r="D28" s="1880" t="s">
        <v>12</v>
      </c>
      <c r="E28" s="1880"/>
      <c r="F28" s="378"/>
      <c r="G28" s="1874"/>
      <c r="H28" s="1874"/>
      <c r="I28" s="1874"/>
      <c r="J28" s="1874"/>
      <c r="K28" s="1874"/>
      <c r="L28" s="1874"/>
      <c r="M28" s="1874"/>
      <c r="N28" s="1874"/>
      <c r="O28" s="1874"/>
      <c r="P28" s="127"/>
      <c r="Q28" s="361"/>
    </row>
    <row r="29" spans="2:17" ht="3.75" customHeight="1" x14ac:dyDescent="0.25">
      <c r="B29" s="327"/>
      <c r="C29" s="330"/>
      <c r="D29" s="1507"/>
      <c r="E29" s="378"/>
      <c r="F29" s="378"/>
      <c r="G29" s="334"/>
      <c r="H29" s="334"/>
      <c r="I29" s="334"/>
      <c r="J29" s="334"/>
      <c r="K29" s="334"/>
      <c r="L29" s="334"/>
      <c r="M29" s="334"/>
      <c r="N29" s="334"/>
      <c r="O29" s="334"/>
      <c r="P29" s="127"/>
      <c r="Q29" s="361"/>
    </row>
    <row r="30" spans="2:17" x14ac:dyDescent="0.25">
      <c r="B30" s="327"/>
      <c r="C30" s="330"/>
      <c r="D30" s="1507" t="s">
        <v>13</v>
      </c>
      <c r="E30" s="378"/>
      <c r="F30" s="378"/>
      <c r="G30" s="1878"/>
      <c r="H30" s="1878"/>
      <c r="I30" s="332" t="s">
        <v>14</v>
      </c>
      <c r="J30" s="1874"/>
      <c r="K30" s="1874"/>
      <c r="L30" s="332" t="s">
        <v>15</v>
      </c>
      <c r="M30" s="1874"/>
      <c r="N30" s="1874"/>
      <c r="O30" s="1874"/>
      <c r="P30" s="127"/>
      <c r="Q30" s="361"/>
    </row>
    <row r="31" spans="2:17" ht="3.75" customHeight="1" x14ac:dyDescent="0.25">
      <c r="B31" s="327"/>
      <c r="C31" s="339"/>
      <c r="D31" s="1507"/>
      <c r="E31" s="378"/>
      <c r="F31" s="378"/>
      <c r="G31" s="328"/>
      <c r="H31" s="328"/>
      <c r="I31" s="328"/>
      <c r="J31" s="328"/>
      <c r="K31" s="328"/>
      <c r="L31" s="328"/>
      <c r="M31" s="328"/>
      <c r="N31" s="328"/>
      <c r="O31" s="328"/>
      <c r="P31" s="127"/>
      <c r="Q31" s="361"/>
    </row>
    <row r="32" spans="2:17" x14ac:dyDescent="0.25">
      <c r="B32" s="327"/>
      <c r="C32" s="339"/>
      <c r="D32" s="1507" t="s">
        <v>16</v>
      </c>
      <c r="E32" s="378"/>
      <c r="F32" s="378"/>
      <c r="G32" s="1874"/>
      <c r="H32" s="1874"/>
      <c r="I32" s="378"/>
      <c r="J32" s="378"/>
      <c r="K32" s="332" t="s">
        <v>17</v>
      </c>
      <c r="L32" s="1874"/>
      <c r="M32" s="1874"/>
      <c r="N32" s="1874"/>
      <c r="O32" s="1874"/>
      <c r="P32" s="127"/>
      <c r="Q32" s="361"/>
    </row>
    <row r="33" spans="2:17" ht="3.75" customHeight="1" x14ac:dyDescent="0.25">
      <c r="B33" s="327"/>
      <c r="C33" s="339"/>
      <c r="D33" s="1507"/>
      <c r="E33" s="378"/>
      <c r="F33" s="378"/>
      <c r="G33" s="328"/>
      <c r="H33" s="328"/>
      <c r="I33" s="328"/>
      <c r="J33" s="328"/>
      <c r="K33" s="328"/>
      <c r="L33" s="328"/>
      <c r="M33" s="328"/>
      <c r="N33" s="328"/>
      <c r="O33" s="328"/>
      <c r="P33" s="127"/>
      <c r="Q33" s="361"/>
    </row>
    <row r="34" spans="2:17" x14ac:dyDescent="0.25">
      <c r="B34" s="327"/>
      <c r="C34" s="339"/>
      <c r="D34" s="1507" t="s">
        <v>18</v>
      </c>
      <c r="E34" s="378"/>
      <c r="F34" s="378"/>
      <c r="G34" s="1510"/>
      <c r="H34" s="332" t="s">
        <v>19</v>
      </c>
      <c r="I34" s="1511"/>
      <c r="J34" s="378"/>
      <c r="K34" s="332" t="s">
        <v>20</v>
      </c>
      <c r="L34" s="1893"/>
      <c r="M34" s="1874"/>
      <c r="N34" s="1874"/>
      <c r="O34" s="1874"/>
      <c r="P34" s="127"/>
      <c r="Q34" s="361"/>
    </row>
    <row r="35" spans="2:17" ht="3.75" customHeight="1" x14ac:dyDescent="0.25">
      <c r="B35" s="327"/>
      <c r="C35" s="295"/>
      <c r="D35" s="1507"/>
      <c r="E35" s="378"/>
      <c r="F35" s="378"/>
      <c r="G35" s="328"/>
      <c r="H35" s="328"/>
      <c r="I35" s="328"/>
      <c r="J35" s="328"/>
      <c r="K35" s="328"/>
      <c r="L35" s="328"/>
      <c r="M35" s="328"/>
      <c r="N35" s="328"/>
      <c r="O35" s="328"/>
      <c r="P35" s="127"/>
      <c r="Q35" s="361"/>
    </row>
    <row r="36" spans="2:17" x14ac:dyDescent="0.25">
      <c r="B36" s="327"/>
      <c r="C36" s="339"/>
      <c r="D36" s="1507" t="s">
        <v>21</v>
      </c>
      <c r="E36" s="378"/>
      <c r="F36" s="378"/>
      <c r="G36" s="1874"/>
      <c r="H36" s="1874"/>
      <c r="I36" s="1874"/>
      <c r="J36" s="1874"/>
      <c r="K36" s="1874"/>
      <c r="L36" s="1874"/>
      <c r="M36" s="1874"/>
      <c r="N36" s="1874"/>
      <c r="O36" s="1874"/>
      <c r="P36" s="127"/>
      <c r="Q36" s="361"/>
    </row>
    <row r="37" spans="2:17" ht="7.5" customHeight="1" x14ac:dyDescent="0.25">
      <c r="B37" s="327"/>
      <c r="C37" s="295"/>
      <c r="D37" s="378"/>
      <c r="E37" s="378"/>
      <c r="F37" s="378"/>
      <c r="G37" s="328"/>
      <c r="H37" s="328"/>
      <c r="I37" s="328"/>
      <c r="J37" s="328"/>
      <c r="K37" s="328"/>
      <c r="L37" s="328"/>
      <c r="M37" s="328"/>
      <c r="N37" s="328"/>
      <c r="O37" s="328"/>
      <c r="P37" s="127"/>
      <c r="Q37" s="361"/>
    </row>
    <row r="38" spans="2:17" ht="15.75" thickBot="1" x14ac:dyDescent="0.3">
      <c r="B38" s="327"/>
      <c r="C38" s="337" t="s">
        <v>483</v>
      </c>
      <c r="D38" s="338"/>
      <c r="E38" s="338"/>
      <c r="F38" s="338"/>
      <c r="G38" s="338"/>
      <c r="H38" s="338"/>
      <c r="I38" s="338"/>
      <c r="J38" s="338"/>
      <c r="K38" s="338"/>
      <c r="L38" s="338"/>
      <c r="M38" s="338"/>
      <c r="N38" s="338"/>
      <c r="O38" s="338"/>
      <c r="P38" s="127"/>
      <c r="Q38" s="361"/>
    </row>
    <row r="39" spans="2:17" ht="3.75" customHeight="1" x14ac:dyDescent="0.25">
      <c r="B39" s="327"/>
      <c r="C39" s="127"/>
      <c r="D39" s="378"/>
      <c r="E39" s="1507"/>
      <c r="F39" s="1507"/>
      <c r="G39" s="1507"/>
      <c r="H39" s="1507"/>
      <c r="I39" s="1507"/>
      <c r="J39" s="1507"/>
      <c r="K39" s="1507"/>
      <c r="L39" s="378"/>
      <c r="M39" s="378"/>
      <c r="N39" s="378"/>
      <c r="O39" s="378"/>
      <c r="P39" s="127"/>
      <c r="Q39" s="361"/>
    </row>
    <row r="40" spans="2:17" x14ac:dyDescent="0.25">
      <c r="B40" s="327"/>
      <c r="C40" s="127"/>
      <c r="D40" s="378"/>
      <c r="E40" s="1508" t="s">
        <v>22</v>
      </c>
      <c r="F40" s="357"/>
      <c r="G40" s="1891" t="s">
        <v>23</v>
      </c>
      <c r="H40" s="1881"/>
      <c r="I40" s="1892"/>
      <c r="J40" s="357"/>
      <c r="K40" s="336"/>
      <c r="L40" s="1508" t="s">
        <v>24</v>
      </c>
      <c r="M40" s="357"/>
      <c r="N40" s="341"/>
      <c r="O40" s="378"/>
      <c r="P40" s="127"/>
      <c r="Q40" s="361"/>
    </row>
    <row r="41" spans="2:17" ht="3.75" customHeight="1" x14ac:dyDescent="0.25">
      <c r="B41" s="327"/>
      <c r="C41" s="127"/>
      <c r="D41" s="378"/>
      <c r="E41" s="1508"/>
      <c r="F41" s="342"/>
      <c r="G41" s="1881"/>
      <c r="H41" s="1881"/>
      <c r="I41" s="1881"/>
      <c r="J41" s="343"/>
      <c r="K41" s="342"/>
      <c r="L41" s="1507"/>
      <c r="M41" s="1507"/>
      <c r="N41" s="341"/>
      <c r="O41" s="378"/>
      <c r="P41" s="127"/>
      <c r="Q41" s="361"/>
    </row>
    <row r="42" spans="2:17" x14ac:dyDescent="0.25">
      <c r="B42" s="327"/>
      <c r="C42" s="127"/>
      <c r="D42" s="378"/>
      <c r="E42" s="1508" t="s">
        <v>25</v>
      </c>
      <c r="F42" s="357"/>
      <c r="G42" s="1891" t="s">
        <v>26</v>
      </c>
      <c r="H42" s="1881"/>
      <c r="I42" s="1892"/>
      <c r="J42" s="357"/>
      <c r="K42" s="344"/>
      <c r="L42" s="1508" t="s">
        <v>27</v>
      </c>
      <c r="M42" s="357"/>
      <c r="N42" s="341"/>
      <c r="O42" s="378"/>
      <c r="P42" s="127"/>
      <c r="Q42" s="361"/>
    </row>
    <row r="43" spans="2:17" ht="3.75" customHeight="1" x14ac:dyDescent="0.25">
      <c r="B43" s="327"/>
      <c r="C43" s="127"/>
      <c r="D43" s="378"/>
      <c r="E43" s="1508"/>
      <c r="F43" s="342"/>
      <c r="G43" s="1881"/>
      <c r="H43" s="1881"/>
      <c r="I43" s="1881"/>
      <c r="J43" s="343"/>
      <c r="K43" s="342"/>
      <c r="L43" s="378"/>
      <c r="M43" s="378"/>
      <c r="N43" s="378"/>
      <c r="O43" s="378"/>
      <c r="P43" s="127"/>
      <c r="Q43" s="361"/>
    </row>
    <row r="44" spans="2:17" x14ac:dyDescent="0.25">
      <c r="B44" s="327"/>
      <c r="C44" s="127"/>
      <c r="D44" s="378"/>
      <c r="E44" s="1508" t="s">
        <v>28</v>
      </c>
      <c r="F44" s="357"/>
      <c r="G44" s="1891" t="s">
        <v>29</v>
      </c>
      <c r="H44" s="1881"/>
      <c r="I44" s="1892"/>
      <c r="J44" s="357"/>
      <c r="K44" s="336"/>
      <c r="L44" s="342"/>
      <c r="M44" s="342"/>
      <c r="N44" s="378"/>
      <c r="O44" s="378"/>
      <c r="P44" s="127"/>
      <c r="Q44" s="361"/>
    </row>
    <row r="45" spans="2:17" ht="3.75" customHeight="1" x14ac:dyDescent="0.25">
      <c r="B45" s="327"/>
      <c r="C45" s="127"/>
      <c r="D45" s="378"/>
      <c r="E45" s="342"/>
      <c r="F45" s="342"/>
      <c r="G45" s="342"/>
      <c r="H45" s="342"/>
      <c r="I45" s="342"/>
      <c r="J45" s="342"/>
      <c r="K45" s="342"/>
      <c r="L45" s="378"/>
      <c r="M45" s="378"/>
      <c r="N45" s="378"/>
      <c r="O45" s="378"/>
      <c r="P45" s="127"/>
      <c r="Q45" s="361"/>
    </row>
    <row r="46" spans="2:17" x14ac:dyDescent="0.25">
      <c r="B46" s="327"/>
      <c r="C46" s="127"/>
      <c r="D46" s="378"/>
      <c r="E46" s="1509" t="s">
        <v>30</v>
      </c>
      <c r="F46" s="357"/>
      <c r="G46" s="1891" t="s">
        <v>31</v>
      </c>
      <c r="H46" s="1881"/>
      <c r="I46" s="1892"/>
      <c r="J46" s="357"/>
      <c r="K46" s="345"/>
      <c r="L46" s="378"/>
      <c r="M46" s="378"/>
      <c r="N46" s="378"/>
      <c r="O46" s="378"/>
      <c r="P46" s="127"/>
      <c r="Q46" s="361"/>
    </row>
    <row r="47" spans="2:17" ht="3.75" customHeight="1" x14ac:dyDescent="0.25">
      <c r="B47" s="327"/>
      <c r="C47" s="127"/>
      <c r="D47" s="378"/>
      <c r="E47" s="1508"/>
      <c r="F47" s="336"/>
      <c r="G47" s="1508"/>
      <c r="H47" s="1508"/>
      <c r="I47" s="1508"/>
      <c r="J47" s="345"/>
      <c r="K47" s="345"/>
      <c r="L47" s="378"/>
      <c r="M47" s="378"/>
      <c r="N47" s="378"/>
      <c r="O47" s="378"/>
      <c r="P47" s="127"/>
      <c r="Q47" s="361"/>
    </row>
    <row r="48" spans="2:17" x14ac:dyDescent="0.25">
      <c r="B48" s="327"/>
      <c r="C48" s="127"/>
      <c r="D48" s="378" t="s">
        <v>32</v>
      </c>
      <c r="E48" s="378"/>
      <c r="F48" s="378"/>
      <c r="G48" s="342"/>
      <c r="H48" s="378"/>
      <c r="I48" s="346"/>
      <c r="J48" s="345"/>
      <c r="K48" s="345"/>
      <c r="L48" s="378"/>
      <c r="M48" s="378"/>
      <c r="N48" s="378"/>
      <c r="O48" s="378"/>
      <c r="P48" s="127"/>
      <c r="Q48" s="361"/>
    </row>
    <row r="49" spans="2:17" ht="3.75" customHeight="1" x14ac:dyDescent="0.25">
      <c r="B49" s="327"/>
      <c r="C49" s="127"/>
      <c r="D49" s="378"/>
      <c r="E49" s="1507"/>
      <c r="F49" s="342"/>
      <c r="G49" s="342"/>
      <c r="H49" s="378"/>
      <c r="I49" s="346"/>
      <c r="J49" s="345"/>
      <c r="K49" s="345"/>
      <c r="L49" s="378"/>
      <c r="M49" s="378"/>
      <c r="N49" s="378"/>
      <c r="O49" s="378"/>
      <c r="P49" s="127"/>
      <c r="Q49" s="361"/>
    </row>
    <row r="50" spans="2:17" x14ac:dyDescent="0.25">
      <c r="B50" s="327"/>
      <c r="C50" s="127"/>
      <c r="D50" s="1882"/>
      <c r="E50" s="1883"/>
      <c r="F50" s="1883"/>
      <c r="G50" s="1883"/>
      <c r="H50" s="1883"/>
      <c r="I50" s="1883"/>
      <c r="J50" s="1883"/>
      <c r="K50" s="1883"/>
      <c r="L50" s="1883"/>
      <c r="M50" s="1883"/>
      <c r="N50" s="1883"/>
      <c r="O50" s="1884"/>
      <c r="P50" s="127"/>
      <c r="Q50" s="361"/>
    </row>
    <row r="51" spans="2:17" x14ac:dyDescent="0.25">
      <c r="B51" s="327"/>
      <c r="C51" s="127"/>
      <c r="D51" s="1885"/>
      <c r="E51" s="1886"/>
      <c r="F51" s="1886"/>
      <c r="G51" s="1886"/>
      <c r="H51" s="1886"/>
      <c r="I51" s="1886"/>
      <c r="J51" s="1886"/>
      <c r="K51" s="1886"/>
      <c r="L51" s="1886"/>
      <c r="M51" s="1886"/>
      <c r="N51" s="1886"/>
      <c r="O51" s="1887"/>
      <c r="P51" s="127"/>
      <c r="Q51" s="361"/>
    </row>
    <row r="52" spans="2:17" x14ac:dyDescent="0.25">
      <c r="B52" s="327"/>
      <c r="C52" s="127"/>
      <c r="D52" s="1885"/>
      <c r="E52" s="1886"/>
      <c r="F52" s="1886"/>
      <c r="G52" s="1886"/>
      <c r="H52" s="1886"/>
      <c r="I52" s="1886"/>
      <c r="J52" s="1886"/>
      <c r="K52" s="1886"/>
      <c r="L52" s="1886"/>
      <c r="M52" s="1886"/>
      <c r="N52" s="1886"/>
      <c r="O52" s="1887"/>
      <c r="P52" s="127"/>
      <c r="Q52" s="361"/>
    </row>
    <row r="53" spans="2:17" x14ac:dyDescent="0.25">
      <c r="B53" s="327"/>
      <c r="C53" s="127"/>
      <c r="D53" s="1885"/>
      <c r="E53" s="1886"/>
      <c r="F53" s="1886"/>
      <c r="G53" s="1886"/>
      <c r="H53" s="1886"/>
      <c r="I53" s="1886"/>
      <c r="J53" s="1886"/>
      <c r="K53" s="1886"/>
      <c r="L53" s="1886"/>
      <c r="M53" s="1886"/>
      <c r="N53" s="1886"/>
      <c r="O53" s="1887"/>
      <c r="P53" s="127"/>
      <c r="Q53" s="361"/>
    </row>
    <row r="54" spans="2:17" x14ac:dyDescent="0.25">
      <c r="B54" s="327"/>
      <c r="C54" s="127"/>
      <c r="D54" s="1888"/>
      <c r="E54" s="1889"/>
      <c r="F54" s="1889"/>
      <c r="G54" s="1889"/>
      <c r="H54" s="1889"/>
      <c r="I54" s="1889"/>
      <c r="J54" s="1889"/>
      <c r="K54" s="1889"/>
      <c r="L54" s="1889"/>
      <c r="M54" s="1889"/>
      <c r="N54" s="1889"/>
      <c r="O54" s="1890"/>
      <c r="P54" s="127"/>
      <c r="Q54" s="361"/>
    </row>
    <row r="55" spans="2:17" ht="15" customHeight="1" thickBot="1" x14ac:dyDescent="0.3">
      <c r="B55" s="327"/>
      <c r="C55" s="127"/>
      <c r="D55" s="347"/>
      <c r="E55" s="347"/>
      <c r="F55" s="348"/>
      <c r="G55" s="347"/>
      <c r="H55" s="348"/>
      <c r="I55" s="348"/>
      <c r="J55" s="348"/>
      <c r="K55" s="348"/>
      <c r="L55" s="348"/>
      <c r="M55" s="348"/>
      <c r="N55" s="348"/>
      <c r="O55" s="348"/>
      <c r="P55" s="127"/>
      <c r="Q55" s="361"/>
    </row>
    <row r="56" spans="2:17" ht="15" customHeight="1" thickBot="1" x14ac:dyDescent="0.3">
      <c r="B56" s="327"/>
      <c r="C56" s="127"/>
      <c r="D56" s="349" t="s">
        <v>33</v>
      </c>
      <c r="E56" s="347"/>
      <c r="F56" s="601"/>
      <c r="G56" s="350" t="str">
        <f>IF(F56&gt;1,"STOP!","")</f>
        <v/>
      </c>
      <c r="H56" s="1875" t="str">
        <f>IF(G56="STOP!","Projects incorporating more than one Site must submit a multiple-Site set of Forms. Please contact Sean Harrington via email at sean.harrington@commerce.wa.gov to request a set tailored for your Project","")</f>
        <v/>
      </c>
      <c r="I56" s="1875"/>
      <c r="J56" s="1875"/>
      <c r="K56" s="1875"/>
      <c r="L56" s="1875"/>
      <c r="M56" s="1875"/>
      <c r="N56" s="1875"/>
      <c r="O56" s="351"/>
      <c r="P56" s="127"/>
      <c r="Q56" s="361"/>
    </row>
    <row r="57" spans="2:17" ht="15" customHeight="1" thickBot="1" x14ac:dyDescent="0.3">
      <c r="B57" s="327"/>
      <c r="C57" s="127"/>
      <c r="D57" s="347"/>
      <c r="E57" s="347"/>
      <c r="F57" s="348"/>
      <c r="G57" s="347"/>
      <c r="H57" s="1875"/>
      <c r="I57" s="1875"/>
      <c r="J57" s="1875"/>
      <c r="K57" s="1875"/>
      <c r="L57" s="1875"/>
      <c r="M57" s="1875"/>
      <c r="N57" s="1875"/>
      <c r="O57" s="351"/>
      <c r="P57" s="127"/>
      <c r="Q57" s="361"/>
    </row>
    <row r="58" spans="2:17" ht="15" customHeight="1" thickTop="1" thickBot="1" x14ac:dyDescent="0.3">
      <c r="B58" s="327"/>
      <c r="C58" s="127"/>
      <c r="D58" s="147" t="s">
        <v>35</v>
      </c>
      <c r="E58" s="378"/>
      <c r="F58" s="1366"/>
      <c r="G58" s="378"/>
      <c r="H58" s="1875"/>
      <c r="I58" s="1875"/>
      <c r="J58" s="1875"/>
      <c r="K58" s="1875"/>
      <c r="L58" s="1875"/>
      <c r="M58" s="1875"/>
      <c r="N58" s="1875"/>
      <c r="O58" s="351"/>
      <c r="P58" s="127"/>
      <c r="Q58" s="361"/>
    </row>
    <row r="59" spans="2:17" ht="15" customHeight="1" thickTop="1" x14ac:dyDescent="0.25">
      <c r="B59" s="327"/>
      <c r="C59" s="127"/>
      <c r="D59" s="352"/>
      <c r="E59" s="127"/>
      <c r="F59" s="378"/>
      <c r="G59" s="378"/>
      <c r="H59" s="1875"/>
      <c r="I59" s="1875"/>
      <c r="J59" s="1875"/>
      <c r="K59" s="1875"/>
      <c r="L59" s="1875"/>
      <c r="M59" s="1875"/>
      <c r="N59" s="1875"/>
      <c r="O59" s="351"/>
      <c r="P59" s="127"/>
      <c r="Q59" s="361"/>
    </row>
    <row r="60" spans="2:17" ht="15" customHeight="1" x14ac:dyDescent="0.25">
      <c r="B60" s="327"/>
      <c r="C60" s="127"/>
      <c r="D60" s="127"/>
      <c r="E60" s="353"/>
      <c r="F60" s="354"/>
      <c r="G60" s="353"/>
      <c r="H60" s="353"/>
      <c r="I60" s="353"/>
      <c r="J60" s="355"/>
      <c r="K60" s="355"/>
      <c r="L60" s="127"/>
      <c r="M60" s="127"/>
      <c r="N60" s="127"/>
      <c r="O60" s="127"/>
      <c r="P60" s="127"/>
      <c r="Q60" s="361"/>
    </row>
    <row r="61" spans="2:17" ht="3.75" customHeight="1" thickBot="1" x14ac:dyDescent="0.3">
      <c r="B61" s="1763"/>
      <c r="C61" s="1764"/>
      <c r="D61" s="1764"/>
      <c r="E61" s="1764"/>
      <c r="F61" s="312"/>
      <c r="G61" s="1764"/>
      <c r="H61" s="1764"/>
      <c r="I61" s="1764"/>
      <c r="J61" s="1764"/>
      <c r="K61" s="1765"/>
      <c r="L61" s="312"/>
      <c r="M61" s="312"/>
      <c r="N61" s="312"/>
      <c r="O61" s="1764"/>
      <c r="P61" s="1764"/>
      <c r="Q61" s="1766"/>
    </row>
  </sheetData>
  <sheetProtection algorithmName="SHA-512" hashValue="dllQsSJBDmYxRqfe6JA3DnL2Ms935yhf2Yezh1e6AUBmjSOEldIFBdHLt45LlTNAQUmb4AcYuhCP7zfBj5lS8A==" saltValue="5Sp0yWG60AfekYQSr2t9xQ==" spinCount="100000" sheet="1" formatCells="0" formatColumns="0" formatRows="0"/>
  <mergeCells count="28">
    <mergeCell ref="C3:P3"/>
    <mergeCell ref="D28:E28"/>
    <mergeCell ref="G41:I41"/>
    <mergeCell ref="D50:O54"/>
    <mergeCell ref="G42:I42"/>
    <mergeCell ref="G43:I43"/>
    <mergeCell ref="G44:I44"/>
    <mergeCell ref="G46:I46"/>
    <mergeCell ref="G40:I40"/>
    <mergeCell ref="G32:H32"/>
    <mergeCell ref="L32:O32"/>
    <mergeCell ref="G28:O28"/>
    <mergeCell ref="G30:H30"/>
    <mergeCell ref="J30:K30"/>
    <mergeCell ref="M30:O30"/>
    <mergeCell ref="L34:O34"/>
    <mergeCell ref="G36:O36"/>
    <mergeCell ref="H56:N59"/>
    <mergeCell ref="G5:O5"/>
    <mergeCell ref="G8:O8"/>
    <mergeCell ref="G10:O10"/>
    <mergeCell ref="G16:O16"/>
    <mergeCell ref="G18:O18"/>
    <mergeCell ref="G24:O24"/>
    <mergeCell ref="G12:H12"/>
    <mergeCell ref="J12:O12"/>
    <mergeCell ref="G20:H20"/>
    <mergeCell ref="J20:O20"/>
  </mergeCells>
  <conditionalFormatting sqref="F40 F42 F44 F46 J40 J42 J44 J46 M40 M42">
    <cfRule type="cellIs" dxfId="141" priority="3" operator="equal">
      <formula>"X"</formula>
    </cfRule>
  </conditionalFormatting>
  <conditionalFormatting sqref="H56:N59">
    <cfRule type="containsText" dxfId="140" priority="2" operator="containsText" text="projects">
      <formula>NOT(ISERROR(SEARCH("projects",H56)))</formula>
    </cfRule>
  </conditionalFormatting>
  <conditionalFormatting sqref="G56">
    <cfRule type="containsText" dxfId="139" priority="1" operator="containsText" text="STOP">
      <formula>NOT(ISERROR(SEARCH("STOP",G56)))</formula>
    </cfRule>
  </conditionalFormatting>
  <dataValidations count="2">
    <dataValidation type="list" allowBlank="1" showInputMessage="1" showErrorMessage="1" sqref="L22">
      <formula1>Yes_or_No</formula1>
    </dataValidation>
    <dataValidation type="list" allowBlank="1" showInputMessage="1" showErrorMessage="1" sqref="F40 F42 F44 F46 J40 J42 J44 J46 M40 M42">
      <formula1>Enable</formula1>
    </dataValidation>
  </dataValidations>
  <pageMargins left="0.7" right="0.7" top="0.75" bottom="0.75" header="0.3" footer="0.3"/>
  <pageSetup scale="91" orientation="portrait" r:id="rId1"/>
  <headerFooter>
    <oddFooter>&amp;LForm 1
Project Summary&amp;CCFA Forms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V42"/>
  <sheetViews>
    <sheetView showGridLines="0" zoomScaleNormal="100" workbookViewId="0">
      <selection activeCell="T46" sqref="T46"/>
    </sheetView>
  </sheetViews>
  <sheetFormatPr defaultColWidth="9.140625" defaultRowHeight="15" x14ac:dyDescent="0.25"/>
  <cols>
    <col min="1" max="2" width="1.7109375" style="358" customWidth="1"/>
    <col min="3" max="3" width="25.85546875" style="358" customWidth="1"/>
    <col min="4" max="4" width="4.85546875" style="358" bestFit="1" customWidth="1"/>
    <col min="5" max="5" width="4" style="358" bestFit="1" customWidth="1"/>
    <col min="6" max="6" width="6" style="358" bestFit="1" customWidth="1"/>
    <col min="7" max="10" width="4.28515625" style="358" bestFit="1" customWidth="1"/>
    <col min="11" max="11" width="5.140625" style="358" bestFit="1" customWidth="1"/>
    <col min="12" max="13" width="12.140625" style="358" customWidth="1"/>
    <col min="14" max="14" width="12.28515625" style="358" bestFit="1" customWidth="1"/>
    <col min="15" max="15" width="11" style="358" bestFit="1" customWidth="1"/>
    <col min="16" max="16" width="4.5703125" style="358" customWidth="1"/>
    <col min="17" max="18" width="9.140625" style="358"/>
    <col min="19" max="19" width="10.140625" style="358" customWidth="1"/>
    <col min="20" max="20" width="14.5703125" style="358" customWidth="1"/>
    <col min="21" max="21" width="6" style="358" customWidth="1"/>
    <col min="22" max="22" width="1.7109375" style="358" customWidth="1"/>
    <col min="23" max="16384" width="9.140625" style="358"/>
  </cols>
  <sheetData>
    <row r="1" spans="2:22" ht="9" customHeight="1" thickBot="1" x14ac:dyDescent="0.3"/>
    <row r="2" spans="2:22" ht="9" customHeight="1" x14ac:dyDescent="0.25">
      <c r="B2" s="1434"/>
      <c r="C2" s="1435"/>
      <c r="D2" s="1435"/>
      <c r="E2" s="1435"/>
      <c r="F2" s="1435"/>
      <c r="G2" s="1435"/>
      <c r="H2" s="1436"/>
      <c r="I2" s="1435"/>
      <c r="J2" s="1435"/>
      <c r="K2" s="1435"/>
      <c r="L2" s="1435"/>
      <c r="M2" s="1435"/>
      <c r="N2" s="1435"/>
      <c r="O2" s="1767"/>
      <c r="P2" s="1767"/>
      <c r="Q2" s="1767"/>
      <c r="R2" s="1767"/>
      <c r="S2" s="1767"/>
      <c r="T2" s="1767"/>
      <c r="U2" s="1768"/>
      <c r="V2" s="1769"/>
    </row>
    <row r="3" spans="2:22" ht="18.75" x14ac:dyDescent="0.3">
      <c r="B3" s="1437"/>
      <c r="C3" s="1938" t="s">
        <v>43</v>
      </c>
      <c r="D3" s="1938"/>
      <c r="E3" s="1938"/>
      <c r="F3" s="1938"/>
      <c r="G3" s="1938"/>
      <c r="H3" s="1938"/>
      <c r="I3" s="1938"/>
      <c r="J3" s="1938"/>
      <c r="K3" s="1938"/>
      <c r="L3" s="1938"/>
      <c r="M3" s="1938"/>
      <c r="N3" s="1938"/>
      <c r="O3" s="1938"/>
      <c r="P3" s="1938"/>
      <c r="Q3" s="1938"/>
      <c r="R3" s="1938"/>
      <c r="S3" s="1938"/>
      <c r="T3" s="1938"/>
      <c r="U3" s="1512"/>
      <c r="V3" s="1438"/>
    </row>
    <row r="4" spans="2:22" x14ac:dyDescent="0.25">
      <c r="B4" s="1437"/>
      <c r="C4" s="364"/>
      <c r="D4" s="364"/>
      <c r="E4" s="364"/>
      <c r="F4" s="364"/>
      <c r="G4" s="364"/>
      <c r="H4" s="130"/>
      <c r="I4" s="364"/>
      <c r="J4" s="364"/>
      <c r="K4" s="364"/>
      <c r="L4" s="364"/>
      <c r="M4" s="364"/>
      <c r="N4" s="364"/>
      <c r="O4" s="1391"/>
      <c r="P4" s="1391"/>
      <c r="Q4" s="1391"/>
      <c r="R4" s="1391"/>
      <c r="S4" s="1391"/>
      <c r="T4" s="1391"/>
      <c r="U4" s="1391"/>
      <c r="V4" s="1438"/>
    </row>
    <row r="5" spans="2:22" ht="15.75" thickBot="1" x14ac:dyDescent="0.3">
      <c r="B5" s="1437"/>
      <c r="C5" s="1939" t="str">
        <f>IF('1'!G5="","Enter Project Name on Form 1",(CONCATENATE("Project Name: ",'1'!G5)))</f>
        <v>Enter Project Name on Form 1</v>
      </c>
      <c r="D5" s="1939"/>
      <c r="E5" s="1939"/>
      <c r="F5" s="1939"/>
      <c r="G5" s="1939"/>
      <c r="H5" s="1939"/>
      <c r="I5" s="1939"/>
      <c r="J5" s="1939"/>
      <c r="K5" s="1939"/>
      <c r="L5" s="1939"/>
      <c r="M5" s="1939"/>
      <c r="N5" s="1939"/>
      <c r="O5" s="1939"/>
      <c r="P5" s="1939"/>
      <c r="Q5" s="1391"/>
      <c r="R5" s="1391"/>
      <c r="S5" s="1391"/>
      <c r="T5" s="1391"/>
      <c r="U5" s="1391"/>
      <c r="V5" s="1438"/>
    </row>
    <row r="6" spans="2:22" ht="15.75" thickBot="1" x14ac:dyDescent="0.3">
      <c r="B6" s="1437"/>
      <c r="C6" s="364"/>
      <c r="D6" s="364"/>
      <c r="E6" s="364"/>
      <c r="F6" s="364"/>
      <c r="G6" s="364"/>
      <c r="H6" s="130"/>
      <c r="I6" s="364"/>
      <c r="J6" s="364"/>
      <c r="K6" s="364"/>
      <c r="L6" s="364"/>
      <c r="M6" s="364"/>
      <c r="N6" s="364"/>
      <c r="O6" s="1391"/>
      <c r="P6" s="1391"/>
      <c r="Q6" s="1391"/>
      <c r="R6" s="1391"/>
      <c r="S6" s="1391"/>
      <c r="T6" s="1391"/>
      <c r="U6" s="1391"/>
      <c r="V6" s="1438"/>
    </row>
    <row r="7" spans="2:22" ht="60" x14ac:dyDescent="0.25">
      <c r="B7" s="1437"/>
      <c r="C7" s="1406" t="s">
        <v>485</v>
      </c>
      <c r="D7" s="1896" t="s">
        <v>575</v>
      </c>
      <c r="E7" s="1897"/>
      <c r="F7" s="1897"/>
      <c r="G7" s="1897"/>
      <c r="H7" s="1897"/>
      <c r="I7" s="1897"/>
      <c r="J7" s="1896" t="s">
        <v>576</v>
      </c>
      <c r="K7" s="1897"/>
      <c r="L7" s="1897"/>
      <c r="M7" s="1897"/>
      <c r="N7" s="1906" t="s">
        <v>44</v>
      </c>
      <c r="O7" s="1907"/>
      <c r="P7" s="1908"/>
      <c r="Q7" s="1917" t="s">
        <v>45</v>
      </c>
      <c r="R7" s="1918"/>
      <c r="S7" s="899" t="s">
        <v>46</v>
      </c>
      <c r="T7" s="1513" t="s">
        <v>706</v>
      </c>
      <c r="U7" s="1662"/>
      <c r="V7" s="1438"/>
    </row>
    <row r="8" spans="2:22" ht="15" customHeight="1" x14ac:dyDescent="0.25">
      <c r="B8" s="1437"/>
      <c r="C8" s="1403"/>
      <c r="D8" s="1898"/>
      <c r="E8" s="1899"/>
      <c r="F8" s="1899"/>
      <c r="G8" s="1899"/>
      <c r="H8" s="1899"/>
      <c r="I8" s="1899"/>
      <c r="J8" s="1898"/>
      <c r="K8" s="1899"/>
      <c r="L8" s="1899"/>
      <c r="M8" s="1899"/>
      <c r="N8" s="1909"/>
      <c r="O8" s="1910"/>
      <c r="P8" s="1911"/>
      <c r="Q8" s="1919"/>
      <c r="R8" s="1920"/>
      <c r="S8" s="1404"/>
      <c r="T8" s="1405"/>
      <c r="U8" s="1770"/>
      <c r="V8" s="1438"/>
    </row>
    <row r="9" spans="2:22" x14ac:dyDescent="0.25">
      <c r="B9" s="1437"/>
      <c r="C9" s="1401"/>
      <c r="D9" s="1894"/>
      <c r="E9" s="1895"/>
      <c r="F9" s="1895"/>
      <c r="G9" s="1895"/>
      <c r="H9" s="1895"/>
      <c r="I9" s="1895"/>
      <c r="J9" s="1894"/>
      <c r="K9" s="1895"/>
      <c r="L9" s="1895"/>
      <c r="M9" s="1895"/>
      <c r="N9" s="1912"/>
      <c r="O9" s="1913"/>
      <c r="P9" s="1914"/>
      <c r="Q9" s="1904"/>
      <c r="R9" s="1905"/>
      <c r="S9" s="1174"/>
      <c r="T9" s="1392"/>
      <c r="U9" s="1770"/>
      <c r="V9" s="1438"/>
    </row>
    <row r="10" spans="2:22" x14ac:dyDescent="0.25">
      <c r="B10" s="1437"/>
      <c r="C10" s="1401"/>
      <c r="D10" s="1894"/>
      <c r="E10" s="1895"/>
      <c r="F10" s="1895"/>
      <c r="G10" s="1895"/>
      <c r="H10" s="1895"/>
      <c r="I10" s="1895"/>
      <c r="J10" s="1894"/>
      <c r="K10" s="1895"/>
      <c r="L10" s="1895"/>
      <c r="M10" s="1895"/>
      <c r="N10" s="1912"/>
      <c r="O10" s="1913"/>
      <c r="P10" s="1914"/>
      <c r="Q10" s="1904"/>
      <c r="R10" s="1905"/>
      <c r="S10" s="1174"/>
      <c r="T10" s="1392"/>
      <c r="U10" s="1770"/>
      <c r="V10" s="1438"/>
    </row>
    <row r="11" spans="2:22" x14ac:dyDescent="0.25">
      <c r="B11" s="1437"/>
      <c r="C11" s="1401"/>
      <c r="D11" s="1894"/>
      <c r="E11" s="1895"/>
      <c r="F11" s="1895"/>
      <c r="G11" s="1895"/>
      <c r="H11" s="1895"/>
      <c r="I11" s="1895"/>
      <c r="J11" s="1894"/>
      <c r="K11" s="1895"/>
      <c r="L11" s="1895"/>
      <c r="M11" s="1895"/>
      <c r="N11" s="1912"/>
      <c r="O11" s="1913"/>
      <c r="P11" s="1914"/>
      <c r="Q11" s="1904"/>
      <c r="R11" s="1905"/>
      <c r="S11" s="1174"/>
      <c r="T11" s="1392"/>
      <c r="U11" s="1770"/>
      <c r="V11" s="1438"/>
    </row>
    <row r="12" spans="2:22" x14ac:dyDescent="0.25">
      <c r="B12" s="1437"/>
      <c r="C12" s="1401"/>
      <c r="D12" s="1894"/>
      <c r="E12" s="1895"/>
      <c r="F12" s="1895"/>
      <c r="G12" s="1895"/>
      <c r="H12" s="1895"/>
      <c r="I12" s="1895"/>
      <c r="J12" s="1894"/>
      <c r="K12" s="1895"/>
      <c r="L12" s="1895"/>
      <c r="M12" s="1895"/>
      <c r="N12" s="1912"/>
      <c r="O12" s="1913"/>
      <c r="P12" s="1914"/>
      <c r="Q12" s="1904"/>
      <c r="R12" s="1905"/>
      <c r="S12" s="1174"/>
      <c r="T12" s="1392"/>
      <c r="U12" s="1770"/>
      <c r="V12" s="1438"/>
    </row>
    <row r="13" spans="2:22" x14ac:dyDescent="0.25">
      <c r="B13" s="1437"/>
      <c r="C13" s="1401"/>
      <c r="D13" s="1894"/>
      <c r="E13" s="1895"/>
      <c r="F13" s="1895"/>
      <c r="G13" s="1895"/>
      <c r="H13" s="1895"/>
      <c r="I13" s="1895"/>
      <c r="J13" s="1894"/>
      <c r="K13" s="1895"/>
      <c r="L13" s="1895"/>
      <c r="M13" s="1895"/>
      <c r="N13" s="1912"/>
      <c r="O13" s="1913"/>
      <c r="P13" s="1914"/>
      <c r="Q13" s="1904"/>
      <c r="R13" s="1905"/>
      <c r="S13" s="1174"/>
      <c r="T13" s="1392"/>
      <c r="U13" s="1770"/>
      <c r="V13" s="1438"/>
    </row>
    <row r="14" spans="2:22" x14ac:dyDescent="0.25">
      <c r="B14" s="1437"/>
      <c r="C14" s="1402"/>
      <c r="D14" s="1894"/>
      <c r="E14" s="1895"/>
      <c r="F14" s="1895"/>
      <c r="G14" s="1895"/>
      <c r="H14" s="1895"/>
      <c r="I14" s="1895"/>
      <c r="J14" s="1894"/>
      <c r="K14" s="1895"/>
      <c r="L14" s="1895"/>
      <c r="M14" s="1895"/>
      <c r="N14" s="1912"/>
      <c r="O14" s="1913"/>
      <c r="P14" s="1914"/>
      <c r="Q14" s="1915"/>
      <c r="R14" s="1916"/>
      <c r="S14" s="1174"/>
      <c r="T14" s="1392"/>
      <c r="U14" s="1770"/>
      <c r="V14" s="1438"/>
    </row>
    <row r="15" spans="2:22" x14ac:dyDescent="0.25">
      <c r="B15" s="1437"/>
      <c r="C15" s="1401"/>
      <c r="D15" s="1894"/>
      <c r="E15" s="1895"/>
      <c r="F15" s="1895"/>
      <c r="G15" s="1895"/>
      <c r="H15" s="1895"/>
      <c r="I15" s="1895"/>
      <c r="J15" s="1894"/>
      <c r="K15" s="1895"/>
      <c r="L15" s="1895"/>
      <c r="M15" s="1895"/>
      <c r="N15" s="1912"/>
      <c r="O15" s="1913"/>
      <c r="P15" s="1914"/>
      <c r="Q15" s="1904"/>
      <c r="R15" s="1905"/>
      <c r="S15" s="1174"/>
      <c r="T15" s="1392"/>
      <c r="U15" s="1770"/>
      <c r="V15" s="1438"/>
    </row>
    <row r="16" spans="2:22" x14ac:dyDescent="0.25">
      <c r="B16" s="1437"/>
      <c r="C16" s="1401"/>
      <c r="D16" s="1894"/>
      <c r="E16" s="1895"/>
      <c r="F16" s="1895"/>
      <c r="G16" s="1895"/>
      <c r="H16" s="1895"/>
      <c r="I16" s="1895"/>
      <c r="J16" s="1894"/>
      <c r="K16" s="1895"/>
      <c r="L16" s="1895"/>
      <c r="M16" s="1895"/>
      <c r="N16" s="1912"/>
      <c r="O16" s="1913"/>
      <c r="P16" s="1914"/>
      <c r="Q16" s="1904"/>
      <c r="R16" s="1905"/>
      <c r="S16" s="1174"/>
      <c r="T16" s="1392"/>
      <c r="U16" s="1770"/>
      <c r="V16" s="1438"/>
    </row>
    <row r="17" spans="2:22" x14ac:dyDescent="0.25">
      <c r="B17" s="1437"/>
      <c r="C17" s="1401"/>
      <c r="D17" s="1894"/>
      <c r="E17" s="1895"/>
      <c r="F17" s="1895"/>
      <c r="G17" s="1895"/>
      <c r="H17" s="1895"/>
      <c r="I17" s="1895"/>
      <c r="J17" s="1894"/>
      <c r="K17" s="1895"/>
      <c r="L17" s="1895"/>
      <c r="M17" s="1895"/>
      <c r="N17" s="1912"/>
      <c r="O17" s="1913"/>
      <c r="P17" s="1914"/>
      <c r="Q17" s="1904"/>
      <c r="R17" s="1905"/>
      <c r="S17" s="1174"/>
      <c r="T17" s="1392"/>
      <c r="U17" s="1770"/>
      <c r="V17" s="1438"/>
    </row>
    <row r="18" spans="2:22" x14ac:dyDescent="0.25">
      <c r="B18" s="1437"/>
      <c r="C18" s="1401"/>
      <c r="D18" s="1894"/>
      <c r="E18" s="1895"/>
      <c r="F18" s="1895"/>
      <c r="G18" s="1895"/>
      <c r="H18" s="1895"/>
      <c r="I18" s="1895"/>
      <c r="J18" s="1894"/>
      <c r="K18" s="1895"/>
      <c r="L18" s="1895"/>
      <c r="M18" s="1895"/>
      <c r="N18" s="1912"/>
      <c r="O18" s="1913"/>
      <c r="P18" s="1914"/>
      <c r="Q18" s="1904"/>
      <c r="R18" s="1905"/>
      <c r="S18" s="1174"/>
      <c r="T18" s="1392"/>
      <c r="U18" s="1770"/>
      <c r="V18" s="1438"/>
    </row>
    <row r="19" spans="2:22" x14ac:dyDescent="0.25">
      <c r="B19" s="1437"/>
      <c r="C19" s="1401"/>
      <c r="D19" s="1894"/>
      <c r="E19" s="1895"/>
      <c r="F19" s="1895"/>
      <c r="G19" s="1895"/>
      <c r="H19" s="1895"/>
      <c r="I19" s="1895"/>
      <c r="J19" s="1894"/>
      <c r="K19" s="1895"/>
      <c r="L19" s="1895"/>
      <c r="M19" s="1895"/>
      <c r="N19" s="1912"/>
      <c r="O19" s="1913"/>
      <c r="P19" s="1914"/>
      <c r="Q19" s="1904"/>
      <c r="R19" s="1905"/>
      <c r="S19" s="1174"/>
      <c r="T19" s="1392"/>
      <c r="U19" s="1770"/>
      <c r="V19" s="1438"/>
    </row>
    <row r="20" spans="2:22" x14ac:dyDescent="0.25">
      <c r="B20" s="1437"/>
      <c r="C20" s="1402"/>
      <c r="D20" s="1894"/>
      <c r="E20" s="1895"/>
      <c r="F20" s="1895"/>
      <c r="G20" s="1895"/>
      <c r="H20" s="1895"/>
      <c r="I20" s="1895"/>
      <c r="J20" s="1894"/>
      <c r="K20" s="1895"/>
      <c r="L20" s="1895"/>
      <c r="M20" s="1895"/>
      <c r="N20" s="1912"/>
      <c r="O20" s="1913"/>
      <c r="P20" s="1914"/>
      <c r="Q20" s="1915"/>
      <c r="R20" s="1916"/>
      <c r="S20" s="1174"/>
      <c r="T20" s="1392"/>
      <c r="U20" s="1770"/>
      <c r="V20" s="1438"/>
    </row>
    <row r="21" spans="2:22" x14ac:dyDescent="0.25">
      <c r="B21" s="1437"/>
      <c r="C21" s="1402"/>
      <c r="D21" s="1900"/>
      <c r="E21" s="1901"/>
      <c r="F21" s="1901"/>
      <c r="G21" s="1901"/>
      <c r="H21" s="1901"/>
      <c r="I21" s="1901"/>
      <c r="J21" s="1900"/>
      <c r="K21" s="1901"/>
      <c r="L21" s="1901"/>
      <c r="M21" s="1901"/>
      <c r="N21" s="1927"/>
      <c r="O21" s="1928"/>
      <c r="P21" s="1929"/>
      <c r="Q21" s="1921"/>
      <c r="R21" s="1922"/>
      <c r="S21" s="1174"/>
      <c r="T21" s="1392"/>
      <c r="U21" s="1770"/>
      <c r="V21" s="1438"/>
    </row>
    <row r="22" spans="2:22" ht="15.75" thickBot="1" x14ac:dyDescent="0.3">
      <c r="B22" s="1439"/>
      <c r="C22" s="1035" t="s">
        <v>669</v>
      </c>
      <c r="D22" s="633"/>
      <c r="E22" s="633"/>
      <c r="F22" s="633"/>
      <c r="G22" s="633"/>
      <c r="H22" s="633"/>
      <c r="I22" s="633"/>
      <c r="J22" s="633"/>
      <c r="K22" s="633"/>
      <c r="L22" s="633"/>
      <c r="M22" s="633"/>
      <c r="N22" s="633"/>
      <c r="O22" s="633"/>
      <c r="P22" s="633"/>
      <c r="Q22" s="633"/>
      <c r="R22" s="633"/>
      <c r="S22" s="633"/>
      <c r="T22" s="632"/>
      <c r="U22" s="1663"/>
      <c r="V22" s="1438"/>
    </row>
    <row r="23" spans="2:22" ht="15.75" thickBot="1" x14ac:dyDescent="0.3">
      <c r="B23" s="1439"/>
      <c r="C23" s="1391"/>
      <c r="D23" s="1440"/>
      <c r="E23" s="1440"/>
      <c r="F23" s="1440"/>
      <c r="G23" s="1440"/>
      <c r="H23" s="1440"/>
      <c r="I23" s="1440"/>
      <c r="J23" s="1440"/>
      <c r="K23" s="1440"/>
      <c r="L23" s="1771"/>
      <c r="M23" s="1391"/>
      <c r="N23" s="1391"/>
      <c r="O23" s="1391"/>
      <c r="P23" s="1391"/>
      <c r="Q23" s="1391"/>
      <c r="R23" s="1391"/>
      <c r="S23" s="1391"/>
      <c r="T23" s="1391"/>
      <c r="U23" s="1391"/>
      <c r="V23" s="1772"/>
    </row>
    <row r="24" spans="2:22" ht="51" customHeight="1" x14ac:dyDescent="0.25">
      <c r="B24" s="1439"/>
      <c r="C24" s="1407" t="s">
        <v>485</v>
      </c>
      <c r="D24" s="1432" t="s">
        <v>37</v>
      </c>
      <c r="E24" s="1432" t="s">
        <v>38</v>
      </c>
      <c r="F24" s="1432" t="s">
        <v>39</v>
      </c>
      <c r="G24" s="1432" t="s">
        <v>554</v>
      </c>
      <c r="H24" s="1432" t="s">
        <v>555</v>
      </c>
      <c r="I24" s="1432" t="s">
        <v>556</v>
      </c>
      <c r="J24" s="1432" t="s">
        <v>557</v>
      </c>
      <c r="K24" s="1433" t="s">
        <v>558</v>
      </c>
      <c r="L24" s="1396" t="s">
        <v>42</v>
      </c>
      <c r="M24" s="1421" t="s">
        <v>47</v>
      </c>
      <c r="N24" s="898" t="s">
        <v>48</v>
      </c>
      <c r="O24" s="1395" t="s">
        <v>49</v>
      </c>
      <c r="P24" s="1923" t="s">
        <v>42</v>
      </c>
      <c r="Q24" s="1924"/>
      <c r="R24" s="1391"/>
      <c r="S24" s="1391"/>
      <c r="T24" s="1391"/>
      <c r="U24" s="1391"/>
      <c r="V24" s="1772"/>
    </row>
    <row r="25" spans="2:22" x14ac:dyDescent="0.25">
      <c r="B25" s="1439"/>
      <c r="C25" s="1490" t="str">
        <f>IF(C8="","",C8)</f>
        <v/>
      </c>
      <c r="D25" s="1426"/>
      <c r="E25" s="1427"/>
      <c r="F25" s="1427"/>
      <c r="G25" s="1427"/>
      <c r="H25" s="1427"/>
      <c r="I25" s="1427"/>
      <c r="J25" s="1427"/>
      <c r="K25" s="1428"/>
      <c r="L25" s="1431">
        <f>SUM(D25:K25)</f>
        <v>0</v>
      </c>
      <c r="M25" s="1429"/>
      <c r="N25" s="1427"/>
      <c r="O25" s="1430"/>
      <c r="P25" s="1925">
        <f>SUM(M25:O25)</f>
        <v>0</v>
      </c>
      <c r="Q25" s="1926"/>
      <c r="R25" s="1391"/>
      <c r="S25" s="1391"/>
      <c r="T25" s="1391"/>
      <c r="U25" s="1391"/>
      <c r="V25" s="1772"/>
    </row>
    <row r="26" spans="2:22" x14ac:dyDescent="0.25">
      <c r="B26" s="1439"/>
      <c r="C26" s="1491" t="str">
        <f t="shared" ref="C26:C38" si="0">IF(C9="","",C9)</f>
        <v/>
      </c>
      <c r="D26" s="1408"/>
      <c r="E26" s="692"/>
      <c r="F26" s="692"/>
      <c r="G26" s="692"/>
      <c r="H26" s="692"/>
      <c r="I26" s="692"/>
      <c r="J26" s="692"/>
      <c r="K26" s="1417"/>
      <c r="L26" s="1397">
        <f t="shared" ref="L26:L38" si="1">SUM(D26:K26)</f>
        <v>0</v>
      </c>
      <c r="M26" s="1422"/>
      <c r="N26" s="692"/>
      <c r="O26" s="1409"/>
      <c r="P26" s="1930">
        <f t="shared" ref="P26:P37" si="2">SUM(M26:O26)</f>
        <v>0</v>
      </c>
      <c r="Q26" s="1931"/>
      <c r="R26" s="1391"/>
      <c r="S26" s="1391"/>
      <c r="T26" s="1391"/>
      <c r="U26" s="1391"/>
      <c r="V26" s="1772"/>
    </row>
    <row r="27" spans="2:22" x14ac:dyDescent="0.25">
      <c r="B27" s="1439"/>
      <c r="C27" s="1491" t="str">
        <f t="shared" si="0"/>
        <v/>
      </c>
      <c r="D27" s="1408"/>
      <c r="E27" s="692"/>
      <c r="F27" s="692"/>
      <c r="G27" s="692"/>
      <c r="H27" s="692"/>
      <c r="I27" s="692"/>
      <c r="J27" s="692"/>
      <c r="K27" s="1417"/>
      <c r="L27" s="1397">
        <f t="shared" si="1"/>
        <v>0</v>
      </c>
      <c r="M27" s="1422"/>
      <c r="N27" s="692"/>
      <c r="O27" s="1409"/>
      <c r="P27" s="1930">
        <f t="shared" si="2"/>
        <v>0</v>
      </c>
      <c r="Q27" s="1931"/>
      <c r="R27" s="1391"/>
      <c r="S27" s="1391"/>
      <c r="T27" s="1391"/>
      <c r="U27" s="1391"/>
      <c r="V27" s="1772"/>
    </row>
    <row r="28" spans="2:22" x14ac:dyDescent="0.25">
      <c r="B28" s="1439"/>
      <c r="C28" s="1491" t="str">
        <f t="shared" si="0"/>
        <v/>
      </c>
      <c r="D28" s="1408"/>
      <c r="E28" s="692"/>
      <c r="F28" s="692"/>
      <c r="G28" s="692"/>
      <c r="H28" s="692"/>
      <c r="I28" s="692"/>
      <c r="J28" s="692"/>
      <c r="K28" s="1417"/>
      <c r="L28" s="1397">
        <f t="shared" si="1"/>
        <v>0</v>
      </c>
      <c r="M28" s="1422"/>
      <c r="N28" s="692"/>
      <c r="O28" s="1409"/>
      <c r="P28" s="1930">
        <f t="shared" si="2"/>
        <v>0</v>
      </c>
      <c r="Q28" s="1931"/>
      <c r="R28" s="1391"/>
      <c r="S28" s="1391"/>
      <c r="T28" s="1391"/>
      <c r="U28" s="1391"/>
      <c r="V28" s="1772"/>
    </row>
    <row r="29" spans="2:22" x14ac:dyDescent="0.25">
      <c r="B29" s="1439"/>
      <c r="C29" s="1491" t="str">
        <f t="shared" si="0"/>
        <v/>
      </c>
      <c r="D29" s="1408"/>
      <c r="E29" s="692"/>
      <c r="F29" s="692"/>
      <c r="G29" s="692"/>
      <c r="H29" s="692"/>
      <c r="I29" s="692"/>
      <c r="J29" s="692"/>
      <c r="K29" s="1417"/>
      <c r="L29" s="1397">
        <f t="shared" si="1"/>
        <v>0</v>
      </c>
      <c r="M29" s="1422"/>
      <c r="N29" s="692"/>
      <c r="O29" s="1409"/>
      <c r="P29" s="1930">
        <f t="shared" si="2"/>
        <v>0</v>
      </c>
      <c r="Q29" s="1931"/>
      <c r="R29" s="1391"/>
      <c r="S29" s="1391"/>
      <c r="T29" s="1391"/>
      <c r="U29" s="1391"/>
      <c r="V29" s="1772"/>
    </row>
    <row r="30" spans="2:22" x14ac:dyDescent="0.25">
      <c r="B30" s="1439"/>
      <c r="C30" s="1491" t="str">
        <f t="shared" si="0"/>
        <v/>
      </c>
      <c r="D30" s="1408"/>
      <c r="E30" s="692"/>
      <c r="F30" s="692"/>
      <c r="G30" s="692"/>
      <c r="H30" s="692"/>
      <c r="I30" s="692"/>
      <c r="J30" s="692"/>
      <c r="K30" s="1417"/>
      <c r="L30" s="1398">
        <f t="shared" si="1"/>
        <v>0</v>
      </c>
      <c r="M30" s="1422"/>
      <c r="N30" s="692"/>
      <c r="O30" s="1409"/>
      <c r="P30" s="1932">
        <f t="shared" si="2"/>
        <v>0</v>
      </c>
      <c r="Q30" s="1933"/>
      <c r="R30" s="1391"/>
      <c r="S30" s="1391"/>
      <c r="T30" s="1391"/>
      <c r="U30" s="1391"/>
      <c r="V30" s="1772"/>
    </row>
    <row r="31" spans="2:22" x14ac:dyDescent="0.25">
      <c r="B31" s="1439"/>
      <c r="C31" s="1492" t="str">
        <f t="shared" si="0"/>
        <v/>
      </c>
      <c r="D31" s="1410"/>
      <c r="E31" s="1411"/>
      <c r="F31" s="1411"/>
      <c r="G31" s="1411"/>
      <c r="H31" s="1411"/>
      <c r="I31" s="1411"/>
      <c r="J31" s="1411"/>
      <c r="K31" s="1418"/>
      <c r="L31" s="1398">
        <f t="shared" si="1"/>
        <v>0</v>
      </c>
      <c r="M31" s="1423"/>
      <c r="N31" s="1411"/>
      <c r="O31" s="1412"/>
      <c r="P31" s="1932">
        <f t="shared" si="2"/>
        <v>0</v>
      </c>
      <c r="Q31" s="1933"/>
      <c r="R31" s="1391"/>
      <c r="S31" s="1391"/>
      <c r="T31" s="1391"/>
      <c r="U31" s="1391"/>
      <c r="V31" s="1772"/>
    </row>
    <row r="32" spans="2:22" x14ac:dyDescent="0.25">
      <c r="B32" s="1439"/>
      <c r="C32" s="1491" t="str">
        <f t="shared" si="0"/>
        <v/>
      </c>
      <c r="D32" s="1408"/>
      <c r="E32" s="692"/>
      <c r="F32" s="692"/>
      <c r="G32" s="692"/>
      <c r="H32" s="692"/>
      <c r="I32" s="692"/>
      <c r="J32" s="692"/>
      <c r="K32" s="1417"/>
      <c r="L32" s="1397">
        <f t="shared" si="1"/>
        <v>0</v>
      </c>
      <c r="M32" s="1422"/>
      <c r="N32" s="692"/>
      <c r="O32" s="1409"/>
      <c r="P32" s="1930">
        <f t="shared" si="2"/>
        <v>0</v>
      </c>
      <c r="Q32" s="1931"/>
      <c r="R32" s="1391"/>
      <c r="S32" s="1391"/>
      <c r="T32" s="1391"/>
      <c r="U32" s="1391"/>
      <c r="V32" s="1772"/>
    </row>
    <row r="33" spans="2:22" x14ac:dyDescent="0.25">
      <c r="B33" s="1439"/>
      <c r="C33" s="1491" t="str">
        <f t="shared" si="0"/>
        <v/>
      </c>
      <c r="D33" s="1408"/>
      <c r="E33" s="692"/>
      <c r="F33" s="692"/>
      <c r="G33" s="692"/>
      <c r="H33" s="692"/>
      <c r="I33" s="692"/>
      <c r="J33" s="692"/>
      <c r="K33" s="1417"/>
      <c r="L33" s="1397">
        <f t="shared" si="1"/>
        <v>0</v>
      </c>
      <c r="M33" s="1422"/>
      <c r="N33" s="692"/>
      <c r="O33" s="1409"/>
      <c r="P33" s="1930">
        <f t="shared" si="2"/>
        <v>0</v>
      </c>
      <c r="Q33" s="1931"/>
      <c r="R33" s="1391"/>
      <c r="S33" s="1391"/>
      <c r="T33" s="1391"/>
      <c r="U33" s="1391"/>
      <c r="V33" s="1772"/>
    </row>
    <row r="34" spans="2:22" x14ac:dyDescent="0.25">
      <c r="B34" s="1439"/>
      <c r="C34" s="1491" t="str">
        <f t="shared" si="0"/>
        <v/>
      </c>
      <c r="D34" s="1408"/>
      <c r="E34" s="692"/>
      <c r="F34" s="692"/>
      <c r="G34" s="692"/>
      <c r="H34" s="692"/>
      <c r="I34" s="692"/>
      <c r="J34" s="692"/>
      <c r="K34" s="1417"/>
      <c r="L34" s="1397">
        <f t="shared" si="1"/>
        <v>0</v>
      </c>
      <c r="M34" s="1422"/>
      <c r="N34" s="692"/>
      <c r="O34" s="1409"/>
      <c r="P34" s="1930">
        <f t="shared" si="2"/>
        <v>0</v>
      </c>
      <c r="Q34" s="1931"/>
      <c r="R34" s="1391"/>
      <c r="S34" s="1391"/>
      <c r="T34" s="1391"/>
      <c r="U34" s="1391"/>
      <c r="V34" s="1772"/>
    </row>
    <row r="35" spans="2:22" x14ac:dyDescent="0.25">
      <c r="B35" s="1439"/>
      <c r="C35" s="1491" t="str">
        <f t="shared" si="0"/>
        <v/>
      </c>
      <c r="D35" s="1408"/>
      <c r="E35" s="692"/>
      <c r="F35" s="692"/>
      <c r="G35" s="692"/>
      <c r="H35" s="692"/>
      <c r="I35" s="692"/>
      <c r="J35" s="692"/>
      <c r="K35" s="1417"/>
      <c r="L35" s="1397">
        <f t="shared" si="1"/>
        <v>0</v>
      </c>
      <c r="M35" s="1422"/>
      <c r="N35" s="692"/>
      <c r="O35" s="1409"/>
      <c r="P35" s="1930">
        <f t="shared" si="2"/>
        <v>0</v>
      </c>
      <c r="Q35" s="1931"/>
      <c r="R35" s="1391"/>
      <c r="S35" s="1391"/>
      <c r="T35" s="1391"/>
      <c r="U35" s="1391"/>
      <c r="V35" s="1772"/>
    </row>
    <row r="36" spans="2:22" x14ac:dyDescent="0.25">
      <c r="B36" s="1439"/>
      <c r="C36" s="1491" t="str">
        <f t="shared" si="0"/>
        <v/>
      </c>
      <c r="D36" s="1408"/>
      <c r="E36" s="692"/>
      <c r="F36" s="692"/>
      <c r="G36" s="692"/>
      <c r="H36" s="692"/>
      <c r="I36" s="692"/>
      <c r="J36" s="692"/>
      <c r="K36" s="1417"/>
      <c r="L36" s="1397">
        <f t="shared" si="1"/>
        <v>0</v>
      </c>
      <c r="M36" s="1422"/>
      <c r="N36" s="692"/>
      <c r="O36" s="1409"/>
      <c r="P36" s="1930">
        <f t="shared" si="2"/>
        <v>0</v>
      </c>
      <c r="Q36" s="1931"/>
      <c r="R36" s="1391"/>
      <c r="S36" s="1391"/>
      <c r="T36" s="1391"/>
      <c r="U36" s="1391"/>
      <c r="V36" s="1772"/>
    </row>
    <row r="37" spans="2:22" x14ac:dyDescent="0.25">
      <c r="B37" s="1439"/>
      <c r="C37" s="1492" t="str">
        <f t="shared" si="0"/>
        <v/>
      </c>
      <c r="D37" s="1410"/>
      <c r="E37" s="1411"/>
      <c r="F37" s="1411"/>
      <c r="G37" s="1411"/>
      <c r="H37" s="1411"/>
      <c r="I37" s="1411"/>
      <c r="J37" s="1411"/>
      <c r="K37" s="1418"/>
      <c r="L37" s="1398">
        <f>SUM(D37:K37)</f>
        <v>0</v>
      </c>
      <c r="M37" s="1423"/>
      <c r="N37" s="1411"/>
      <c r="O37" s="1412"/>
      <c r="P37" s="1932">
        <f t="shared" si="2"/>
        <v>0</v>
      </c>
      <c r="Q37" s="1933"/>
      <c r="R37" s="1391"/>
      <c r="S37" s="1391"/>
      <c r="T37" s="1391"/>
      <c r="U37" s="1391"/>
      <c r="V37" s="1772"/>
    </row>
    <row r="38" spans="2:22" ht="15.75" thickBot="1" x14ac:dyDescent="0.3">
      <c r="B38" s="1439"/>
      <c r="C38" s="1493" t="str">
        <f t="shared" si="0"/>
        <v/>
      </c>
      <c r="D38" s="1413"/>
      <c r="E38" s="1414"/>
      <c r="F38" s="1414"/>
      <c r="G38" s="1414"/>
      <c r="H38" s="1414"/>
      <c r="I38" s="1414"/>
      <c r="J38" s="1414"/>
      <c r="K38" s="1419"/>
      <c r="L38" s="1399">
        <f t="shared" si="1"/>
        <v>0</v>
      </c>
      <c r="M38" s="1424"/>
      <c r="N38" s="1415"/>
      <c r="O38" s="1416"/>
      <c r="P38" s="1934">
        <f>SUM(M38:O38)</f>
        <v>0</v>
      </c>
      <c r="Q38" s="1935"/>
      <c r="R38" s="1391"/>
      <c r="S38" s="1391"/>
      <c r="T38" s="1391"/>
      <c r="U38" s="1391"/>
      <c r="V38" s="1772"/>
    </row>
    <row r="39" spans="2:22" ht="16.5" thickTop="1" thickBot="1" x14ac:dyDescent="0.3">
      <c r="B39" s="1439"/>
      <c r="C39" s="1400" t="s">
        <v>40</v>
      </c>
      <c r="D39" s="1393">
        <f>SUM(D25:D38)</f>
        <v>0</v>
      </c>
      <c r="E39" s="1394">
        <f t="shared" ref="E39:K39" si="3">SUM(E25:E38)</f>
        <v>0</v>
      </c>
      <c r="F39" s="1394">
        <f t="shared" si="3"/>
        <v>0</v>
      </c>
      <c r="G39" s="1394">
        <f t="shared" si="3"/>
        <v>0</v>
      </c>
      <c r="H39" s="1394">
        <f t="shared" si="3"/>
        <v>0</v>
      </c>
      <c r="I39" s="1394">
        <f t="shared" si="3"/>
        <v>0</v>
      </c>
      <c r="J39" s="1394">
        <f t="shared" si="3"/>
        <v>0</v>
      </c>
      <c r="K39" s="1420">
        <f t="shared" si="3"/>
        <v>0</v>
      </c>
      <c r="L39" s="368">
        <f>SUM(L25:L38)</f>
        <v>0</v>
      </c>
      <c r="M39" s="1425">
        <f>SUM(M25:M38)</f>
        <v>0</v>
      </c>
      <c r="N39" s="366">
        <f>SUM(N25:N38)</f>
        <v>0</v>
      </c>
      <c r="O39" s="367">
        <f>SUM(O25:O38)</f>
        <v>0</v>
      </c>
      <c r="P39" s="1936">
        <f>SUM(P25:Q38)</f>
        <v>0</v>
      </c>
      <c r="Q39" s="1937"/>
      <c r="R39" s="1391"/>
      <c r="S39" s="1391"/>
      <c r="T39" s="1391"/>
      <c r="U39" s="1391"/>
      <c r="V39" s="1772"/>
    </row>
    <row r="40" spans="2:22" ht="15" customHeight="1" x14ac:dyDescent="0.25">
      <c r="B40" s="1439"/>
      <c r="C40" s="1391"/>
      <c r="D40" s="1391"/>
      <c r="E40" s="1391"/>
      <c r="F40" s="1391"/>
      <c r="G40" s="1391"/>
      <c r="H40" s="1391"/>
      <c r="I40" s="1391"/>
      <c r="J40" s="1902" t="str">
        <f>IF(P39&lt;&gt;'1'!F58,"WARNING: Total Units does not match Form 1","")</f>
        <v/>
      </c>
      <c r="K40" s="1902"/>
      <c r="L40" s="1902"/>
      <c r="M40" s="1902"/>
      <c r="N40" s="1391"/>
      <c r="O40" s="1391"/>
      <c r="P40" s="1391"/>
      <c r="Q40" s="1391"/>
      <c r="R40" s="1391"/>
      <c r="S40" s="1391"/>
      <c r="T40" s="1391"/>
      <c r="U40" s="1391"/>
      <c r="V40" s="1772"/>
    </row>
    <row r="41" spans="2:22" ht="15.75" thickBot="1" x14ac:dyDescent="0.3">
      <c r="B41" s="1441"/>
      <c r="C41" s="1343"/>
      <c r="D41" s="1343"/>
      <c r="E41" s="1343"/>
      <c r="F41" s="1343"/>
      <c r="G41" s="1343"/>
      <c r="H41" s="1343"/>
      <c r="I41" s="1343"/>
      <c r="J41" s="1903"/>
      <c r="K41" s="1903"/>
      <c r="L41" s="1903"/>
      <c r="M41" s="1903"/>
      <c r="N41" s="1343"/>
      <c r="O41" s="1343"/>
      <c r="P41" s="1343"/>
      <c r="Q41" s="1343"/>
      <c r="R41" s="1343"/>
      <c r="S41" s="1343"/>
      <c r="T41" s="1343"/>
      <c r="U41" s="1773"/>
      <c r="V41" s="1442"/>
    </row>
    <row r="42" spans="2:22" x14ac:dyDescent="0.25">
      <c r="J42" s="1143"/>
      <c r="K42" s="1143"/>
      <c r="L42" s="1143"/>
      <c r="M42" s="1143"/>
    </row>
  </sheetData>
  <sheetProtection algorithmName="SHA-512" hashValue="jBJxW93NqteTfpOtoj5UNXI7xmf0Uzo5rVSr28L47u6E7+3quHt7JwXpj/tWoyHjJ47nPET0kXq6HGodDNWqsg==" saltValue="B71uKSbIqP75PzNBTjDejg==" spinCount="100000" sheet="1" formatCells="0" formatColumns="0" formatRows="0"/>
  <mergeCells count="79">
    <mergeCell ref="P36:Q36"/>
    <mergeCell ref="P37:Q37"/>
    <mergeCell ref="P38:Q38"/>
    <mergeCell ref="P39:Q39"/>
    <mergeCell ref="C3:T3"/>
    <mergeCell ref="C5:P5"/>
    <mergeCell ref="P31:Q31"/>
    <mergeCell ref="P32:Q32"/>
    <mergeCell ref="P33:Q33"/>
    <mergeCell ref="P34:Q34"/>
    <mergeCell ref="P35:Q35"/>
    <mergeCell ref="P26:Q26"/>
    <mergeCell ref="P27:Q27"/>
    <mergeCell ref="P28:Q28"/>
    <mergeCell ref="P29:Q29"/>
    <mergeCell ref="P30:Q30"/>
    <mergeCell ref="Q20:R20"/>
    <mergeCell ref="Q21:R21"/>
    <mergeCell ref="P24:Q24"/>
    <mergeCell ref="P25:Q25"/>
    <mergeCell ref="N20:P20"/>
    <mergeCell ref="N21:P21"/>
    <mergeCell ref="Q7:R7"/>
    <mergeCell ref="Q8:R8"/>
    <mergeCell ref="Q9:R9"/>
    <mergeCell ref="Q10:R10"/>
    <mergeCell ref="Q11:R11"/>
    <mergeCell ref="Q12:R12"/>
    <mergeCell ref="Q13:R13"/>
    <mergeCell ref="Q14:R14"/>
    <mergeCell ref="Q15:R15"/>
    <mergeCell ref="Q16:R16"/>
    <mergeCell ref="Q17:R17"/>
    <mergeCell ref="Q18:R18"/>
    <mergeCell ref="Q19:R19"/>
    <mergeCell ref="N7:P7"/>
    <mergeCell ref="N8:P8"/>
    <mergeCell ref="N9:P9"/>
    <mergeCell ref="N10:P10"/>
    <mergeCell ref="N11:P11"/>
    <mergeCell ref="N12:P12"/>
    <mergeCell ref="N13:P13"/>
    <mergeCell ref="N14:P14"/>
    <mergeCell ref="N15:P15"/>
    <mergeCell ref="N16:P16"/>
    <mergeCell ref="N17:P17"/>
    <mergeCell ref="N18:P18"/>
    <mergeCell ref="N19:P19"/>
    <mergeCell ref="D19:I19"/>
    <mergeCell ref="D20:I20"/>
    <mergeCell ref="D21:I21"/>
    <mergeCell ref="D7:I7"/>
    <mergeCell ref="D8:I8"/>
    <mergeCell ref="D9:I9"/>
    <mergeCell ref="D10:I10"/>
    <mergeCell ref="D11:I11"/>
    <mergeCell ref="D12:I12"/>
    <mergeCell ref="D13:I13"/>
    <mergeCell ref="D14:I14"/>
    <mergeCell ref="D15:I15"/>
    <mergeCell ref="D16:I16"/>
    <mergeCell ref="D17:I17"/>
    <mergeCell ref="D18:I18"/>
    <mergeCell ref="J18:M18"/>
    <mergeCell ref="J19:M19"/>
    <mergeCell ref="J20:M20"/>
    <mergeCell ref="J21:M21"/>
    <mergeCell ref="J40:M41"/>
    <mergeCell ref="J7:M7"/>
    <mergeCell ref="J8:M8"/>
    <mergeCell ref="J9:M9"/>
    <mergeCell ref="J10:M10"/>
    <mergeCell ref="J11:M11"/>
    <mergeCell ref="J17:M17"/>
    <mergeCell ref="J12:M12"/>
    <mergeCell ref="J13:M13"/>
    <mergeCell ref="J14:M14"/>
    <mergeCell ref="J15:M15"/>
    <mergeCell ref="J16:M16"/>
  </mergeCells>
  <conditionalFormatting sqref="J40">
    <cfRule type="containsText" dxfId="138" priority="1" operator="containsText" text="warning">
      <formula>NOT(ISERROR(SEARCH("warning",J40)))</formula>
    </cfRule>
  </conditionalFormatting>
  <dataValidations count="2">
    <dataValidation type="list" allowBlank="1" showInputMessage="1" showErrorMessage="1" sqref="N8:N21">
      <formula1>Building_Type</formula1>
    </dataValidation>
    <dataValidation type="list" allowBlank="1" showInputMessage="1" showErrorMessage="1" sqref="Q8:Q21">
      <formula1>Activity_Type</formula1>
    </dataValidation>
  </dataValidations>
  <pageMargins left="0.7" right="0.7" top="0.75" bottom="0.75" header="0.3" footer="0.3"/>
  <pageSetup scale="73" orientation="landscape" r:id="rId1"/>
  <headerFooter>
    <oddFooter>&amp;LForm 2A
Building Information&amp;CCFA Forms</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1:U35"/>
  <sheetViews>
    <sheetView showGridLines="0" zoomScaleNormal="100" workbookViewId="0">
      <selection activeCell="N22" sqref="N22"/>
    </sheetView>
  </sheetViews>
  <sheetFormatPr defaultColWidth="9.140625" defaultRowHeight="15" x14ac:dyDescent="0.25"/>
  <cols>
    <col min="1" max="2" width="1.7109375" style="358" customWidth="1"/>
    <col min="3" max="11" width="11" style="358" customWidth="1"/>
    <col min="12" max="12" width="1.140625" style="358" customWidth="1"/>
    <col min="13" max="15" width="12" style="358" customWidth="1"/>
    <col min="16" max="17" width="1.7109375" style="358" customWidth="1"/>
    <col min="18" max="16384" width="9.140625" style="358"/>
  </cols>
  <sheetData>
    <row r="11" spans="2:16" ht="15.75" thickBot="1" x14ac:dyDescent="0.3"/>
    <row r="12" spans="2:16" ht="9" customHeight="1" x14ac:dyDescent="0.25">
      <c r="B12" s="178"/>
      <c r="C12" s="371"/>
      <c r="D12" s="371"/>
      <c r="E12" s="371"/>
      <c r="F12" s="371"/>
      <c r="G12" s="371"/>
      <c r="H12" s="371"/>
      <c r="I12" s="371"/>
      <c r="J12" s="371"/>
      <c r="K12" s="371"/>
      <c r="L12" s="371"/>
      <c r="M12" s="371"/>
      <c r="N12" s="371"/>
      <c r="O12" s="371"/>
      <c r="P12" s="372"/>
    </row>
    <row r="13" spans="2:16" ht="18.75" x14ac:dyDescent="0.25">
      <c r="B13" s="4"/>
      <c r="C13" s="1940" t="s">
        <v>50</v>
      </c>
      <c r="D13" s="1940"/>
      <c r="E13" s="1940"/>
      <c r="F13" s="1940"/>
      <c r="G13" s="1940"/>
      <c r="H13" s="1940"/>
      <c r="I13" s="1940"/>
      <c r="J13" s="1940"/>
      <c r="K13" s="1940"/>
      <c r="L13" s="1940"/>
      <c r="M13" s="1940"/>
      <c r="N13" s="1940"/>
      <c r="O13" s="1940"/>
      <c r="P13" s="3"/>
    </row>
    <row r="14" spans="2:16" ht="15" customHeight="1" x14ac:dyDescent="0.25">
      <c r="B14" s="4"/>
      <c r="C14" s="1"/>
      <c r="D14" s="1"/>
      <c r="E14" s="373"/>
      <c r="F14" s="373"/>
      <c r="G14" s="373"/>
      <c r="H14" s="373"/>
      <c r="I14" s="373"/>
      <c r="J14" s="373"/>
      <c r="K14" s="1"/>
      <c r="L14" s="1"/>
      <c r="M14" s="1"/>
      <c r="N14" s="1"/>
      <c r="O14" s="1"/>
      <c r="P14" s="3"/>
    </row>
    <row r="15" spans="2:16" ht="15.75" thickBot="1" x14ac:dyDescent="0.3">
      <c r="B15" s="129"/>
      <c r="C15" s="1943" t="str">
        <f>IF('1'!G5="","Enter Project Name on Form 1",(CONCATENATE("Project Name: ",'1'!G5)))</f>
        <v>Enter Project Name on Form 1</v>
      </c>
      <c r="D15" s="1943"/>
      <c r="E15" s="1943"/>
      <c r="F15" s="1943"/>
      <c r="G15" s="1943"/>
      <c r="H15" s="1943"/>
      <c r="I15" s="1943"/>
      <c r="J15" s="1943"/>
      <c r="K15" s="1943"/>
      <c r="L15" s="132"/>
      <c r="M15" s="130"/>
      <c r="N15" s="130"/>
      <c r="O15" s="130"/>
      <c r="P15" s="131"/>
    </row>
    <row r="16" spans="2:16" s="370" customFormat="1" ht="15.75" thickBot="1" x14ac:dyDescent="0.3">
      <c r="B16" s="129"/>
      <c r="C16" s="374"/>
      <c r="D16" s="374"/>
      <c r="E16" s="374"/>
      <c r="F16" s="374"/>
      <c r="G16" s="374"/>
      <c r="H16" s="374"/>
      <c r="I16" s="374"/>
      <c r="J16" s="374"/>
      <c r="K16" s="374"/>
      <c r="L16" s="374"/>
      <c r="M16" s="130"/>
      <c r="N16" s="130"/>
      <c r="O16" s="130"/>
      <c r="P16" s="131"/>
    </row>
    <row r="17" spans="2:21" ht="16.5" thickBot="1" x14ac:dyDescent="0.3">
      <c r="B17" s="129"/>
      <c r="C17" s="374"/>
      <c r="D17" s="1944" t="s">
        <v>51</v>
      </c>
      <c r="E17" s="1945"/>
      <c r="F17" s="1945"/>
      <c r="G17" s="1945"/>
      <c r="H17" s="1945"/>
      <c r="I17" s="1945"/>
      <c r="J17" s="1945"/>
      <c r="K17" s="1946"/>
      <c r="L17" s="602"/>
      <c r="M17" s="1941" t="s">
        <v>52</v>
      </c>
      <c r="N17" s="1942"/>
      <c r="O17" s="915" t="s">
        <v>53</v>
      </c>
      <c r="P17" s="916"/>
    </row>
    <row r="18" spans="2:21" ht="39" customHeight="1" thickBot="1" x14ac:dyDescent="0.3">
      <c r="B18" s="1039"/>
      <c r="C18" s="1040"/>
      <c r="D18" s="1947" t="s">
        <v>54</v>
      </c>
      <c r="E18" s="1949" t="s">
        <v>59</v>
      </c>
      <c r="F18" s="1949" t="s">
        <v>60</v>
      </c>
      <c r="G18" s="1949" t="s">
        <v>48</v>
      </c>
      <c r="H18" s="1949" t="s">
        <v>61</v>
      </c>
      <c r="I18" s="1949" t="s">
        <v>62</v>
      </c>
      <c r="J18" s="1949" t="s">
        <v>63</v>
      </c>
      <c r="K18" s="1955" t="s">
        <v>64</v>
      </c>
      <c r="L18" s="1957"/>
      <c r="M18" s="1949" t="s">
        <v>55</v>
      </c>
      <c r="N18" s="1951" t="s">
        <v>56</v>
      </c>
      <c r="O18" s="1953" t="s">
        <v>57</v>
      </c>
      <c r="P18" s="1041"/>
    </row>
    <row r="19" spans="2:21" ht="15.75" thickBot="1" x14ac:dyDescent="0.3">
      <c r="B19" s="1039"/>
      <c r="C19" s="1042" t="s">
        <v>58</v>
      </c>
      <c r="D19" s="1948"/>
      <c r="E19" s="1950"/>
      <c r="F19" s="1950"/>
      <c r="G19" s="1950"/>
      <c r="H19" s="1950"/>
      <c r="I19" s="1950"/>
      <c r="J19" s="1950"/>
      <c r="K19" s="1956"/>
      <c r="L19" s="1958"/>
      <c r="M19" s="1950"/>
      <c r="N19" s="1952"/>
      <c r="O19" s="1954"/>
      <c r="P19" s="1041"/>
    </row>
    <row r="20" spans="2:21" x14ac:dyDescent="0.25">
      <c r="B20" s="375"/>
      <c r="C20" s="1239">
        <f>'2A'!C8</f>
        <v>0</v>
      </c>
      <c r="D20" s="694"/>
      <c r="E20" s="1320"/>
      <c r="F20" s="1321"/>
      <c r="G20" s="1321"/>
      <c r="H20" s="1321"/>
      <c r="I20" s="1321"/>
      <c r="J20" s="698"/>
      <c r="K20" s="695">
        <f>SUM(E20:J20)</f>
        <v>0</v>
      </c>
      <c r="L20" s="696"/>
      <c r="M20" s="697"/>
      <c r="N20" s="698"/>
      <c r="O20" s="900">
        <f>K20+N20</f>
        <v>0</v>
      </c>
      <c r="P20" s="3"/>
      <c r="R20" s="1959" t="str">
        <f>IF(AND('2A'!M39&lt;&gt;0,'2B'!E34=0),"WARNING: Square footage needed for Low Income Units","")</f>
        <v/>
      </c>
      <c r="S20" s="1959"/>
      <c r="T20" s="1959"/>
      <c r="U20" s="1959"/>
    </row>
    <row r="21" spans="2:21" x14ac:dyDescent="0.25">
      <c r="B21" s="375"/>
      <c r="C21" s="1240">
        <f>'2A'!C9</f>
        <v>0</v>
      </c>
      <c r="D21" s="699"/>
      <c r="E21" s="700"/>
      <c r="F21" s="701"/>
      <c r="G21" s="701"/>
      <c r="H21" s="701"/>
      <c r="I21" s="701"/>
      <c r="J21" s="702"/>
      <c r="K21" s="703">
        <f t="shared" ref="K21:K33" si="0">SUM(E21:J21)</f>
        <v>0</v>
      </c>
      <c r="L21" s="704"/>
      <c r="M21" s="705"/>
      <c r="N21" s="706"/>
      <c r="O21" s="901">
        <f t="shared" ref="O21:O33" si="1">K21+N21</f>
        <v>0</v>
      </c>
      <c r="P21" s="3"/>
      <c r="R21" s="1959"/>
      <c r="S21" s="1959"/>
      <c r="T21" s="1959"/>
      <c r="U21" s="1959"/>
    </row>
    <row r="22" spans="2:21" x14ac:dyDescent="0.25">
      <c r="B22" s="375"/>
      <c r="C22" s="1240">
        <f>'2A'!C10</f>
        <v>0</v>
      </c>
      <c r="D22" s="699"/>
      <c r="E22" s="700"/>
      <c r="F22" s="701"/>
      <c r="G22" s="701"/>
      <c r="H22" s="701"/>
      <c r="I22" s="701"/>
      <c r="J22" s="702"/>
      <c r="K22" s="703">
        <f t="shared" si="0"/>
        <v>0</v>
      </c>
      <c r="L22" s="704"/>
      <c r="M22" s="705"/>
      <c r="N22" s="706"/>
      <c r="O22" s="901">
        <f t="shared" si="1"/>
        <v>0</v>
      </c>
      <c r="P22" s="3"/>
      <c r="R22" s="1774"/>
      <c r="S22" s="1774"/>
      <c r="T22" s="1774"/>
      <c r="U22" s="1774"/>
    </row>
    <row r="23" spans="2:21" x14ac:dyDescent="0.25">
      <c r="B23" s="375"/>
      <c r="C23" s="1240">
        <f>'2A'!C11</f>
        <v>0</v>
      </c>
      <c r="D23" s="707"/>
      <c r="E23" s="708"/>
      <c r="F23" s="709"/>
      <c r="G23" s="709"/>
      <c r="H23" s="709"/>
      <c r="I23" s="709"/>
      <c r="J23" s="706"/>
      <c r="K23" s="703">
        <f t="shared" si="0"/>
        <v>0</v>
      </c>
      <c r="L23" s="704"/>
      <c r="M23" s="705"/>
      <c r="N23" s="706"/>
      <c r="O23" s="901">
        <f t="shared" si="1"/>
        <v>0</v>
      </c>
      <c r="P23" s="3"/>
      <c r="R23" s="1959" t="str">
        <f>IF(AND('2A'!O39&lt;&gt;0,'2B'!F34=0),"WARNING: Square footage needed for Common Area/Manager Units","")</f>
        <v/>
      </c>
      <c r="S23" s="1959"/>
      <c r="T23" s="1959"/>
      <c r="U23" s="1959"/>
    </row>
    <row r="24" spans="2:21" x14ac:dyDescent="0.25">
      <c r="B24" s="375"/>
      <c r="C24" s="1240">
        <f>'2A'!C12</f>
        <v>0</v>
      </c>
      <c r="D24" s="699"/>
      <c r="E24" s="700"/>
      <c r="F24" s="701"/>
      <c r="G24" s="701"/>
      <c r="H24" s="701"/>
      <c r="I24" s="701"/>
      <c r="J24" s="702"/>
      <c r="K24" s="703">
        <f t="shared" si="0"/>
        <v>0</v>
      </c>
      <c r="L24" s="704"/>
      <c r="M24" s="705"/>
      <c r="N24" s="706"/>
      <c r="O24" s="901">
        <f t="shared" si="1"/>
        <v>0</v>
      </c>
      <c r="P24" s="3"/>
      <c r="R24" s="1959"/>
      <c r="S24" s="1959"/>
      <c r="T24" s="1959"/>
      <c r="U24" s="1959"/>
    </row>
    <row r="25" spans="2:21" x14ac:dyDescent="0.25">
      <c r="B25" s="375"/>
      <c r="C25" s="1240">
        <f>'2A'!C13</f>
        <v>0</v>
      </c>
      <c r="D25" s="707"/>
      <c r="E25" s="708"/>
      <c r="F25" s="709"/>
      <c r="G25" s="709"/>
      <c r="H25" s="709"/>
      <c r="I25" s="709"/>
      <c r="J25" s="706"/>
      <c r="K25" s="703">
        <f t="shared" si="0"/>
        <v>0</v>
      </c>
      <c r="L25" s="704"/>
      <c r="M25" s="705"/>
      <c r="N25" s="706"/>
      <c r="O25" s="901">
        <f t="shared" si="1"/>
        <v>0</v>
      </c>
      <c r="P25" s="3"/>
      <c r="R25" s="1774"/>
      <c r="S25" s="1774"/>
      <c r="T25" s="1774"/>
      <c r="U25" s="1774"/>
    </row>
    <row r="26" spans="2:21" x14ac:dyDescent="0.25">
      <c r="B26" s="375"/>
      <c r="C26" s="1241">
        <f>'2A'!C14</f>
        <v>0</v>
      </c>
      <c r="D26" s="699"/>
      <c r="E26" s="700"/>
      <c r="F26" s="701"/>
      <c r="G26" s="701"/>
      <c r="H26" s="701"/>
      <c r="I26" s="701"/>
      <c r="J26" s="702"/>
      <c r="K26" s="703">
        <f t="shared" si="0"/>
        <v>0</v>
      </c>
      <c r="L26" s="704"/>
      <c r="M26" s="705"/>
      <c r="N26" s="706"/>
      <c r="O26" s="901">
        <f t="shared" si="1"/>
        <v>0</v>
      </c>
      <c r="P26" s="3"/>
      <c r="R26" s="1959" t="str">
        <f>IF(AND('2A'!N39&lt;&gt;0,'2B'!G34=0),"WARNING: Square footage needed for Market Rate Units","")</f>
        <v/>
      </c>
      <c r="S26" s="1959"/>
      <c r="T26" s="1959"/>
      <c r="U26" s="1959"/>
    </row>
    <row r="27" spans="2:21" x14ac:dyDescent="0.25">
      <c r="B27" s="375"/>
      <c r="C27" s="1240">
        <f>'2A'!C15</f>
        <v>0</v>
      </c>
      <c r="D27" s="707"/>
      <c r="E27" s="708"/>
      <c r="F27" s="709"/>
      <c r="G27" s="709"/>
      <c r="H27" s="709"/>
      <c r="I27" s="709"/>
      <c r="J27" s="706"/>
      <c r="K27" s="703">
        <f t="shared" si="0"/>
        <v>0</v>
      </c>
      <c r="L27" s="704"/>
      <c r="M27" s="705"/>
      <c r="N27" s="706"/>
      <c r="O27" s="901">
        <f t="shared" si="1"/>
        <v>0</v>
      </c>
      <c r="P27" s="3"/>
      <c r="R27" s="1959"/>
      <c r="S27" s="1959"/>
      <c r="T27" s="1959"/>
      <c r="U27" s="1959"/>
    </row>
    <row r="28" spans="2:21" x14ac:dyDescent="0.25">
      <c r="B28" s="375"/>
      <c r="C28" s="1240">
        <f>'2A'!C16</f>
        <v>0</v>
      </c>
      <c r="D28" s="699"/>
      <c r="E28" s="700"/>
      <c r="F28" s="701"/>
      <c r="G28" s="701"/>
      <c r="H28" s="701"/>
      <c r="I28" s="701"/>
      <c r="J28" s="702"/>
      <c r="K28" s="703">
        <f t="shared" si="0"/>
        <v>0</v>
      </c>
      <c r="L28" s="704"/>
      <c r="M28" s="705"/>
      <c r="N28" s="706"/>
      <c r="O28" s="901">
        <f t="shared" si="1"/>
        <v>0</v>
      </c>
      <c r="P28" s="3"/>
    </row>
    <row r="29" spans="2:21" x14ac:dyDescent="0.25">
      <c r="B29" s="375"/>
      <c r="C29" s="1240">
        <f>'2A'!C17</f>
        <v>0</v>
      </c>
      <c r="D29" s="707"/>
      <c r="E29" s="708"/>
      <c r="F29" s="709"/>
      <c r="G29" s="709"/>
      <c r="H29" s="709"/>
      <c r="I29" s="709"/>
      <c r="J29" s="706"/>
      <c r="K29" s="703">
        <f t="shared" si="0"/>
        <v>0</v>
      </c>
      <c r="L29" s="704"/>
      <c r="M29" s="705"/>
      <c r="N29" s="706"/>
      <c r="O29" s="901">
        <f t="shared" si="1"/>
        <v>0</v>
      </c>
      <c r="P29" s="3"/>
    </row>
    <row r="30" spans="2:21" x14ac:dyDescent="0.25">
      <c r="B30" s="375"/>
      <c r="C30" s="1240">
        <f>'2A'!C18</f>
        <v>0</v>
      </c>
      <c r="D30" s="699"/>
      <c r="E30" s="700"/>
      <c r="F30" s="701"/>
      <c r="G30" s="701"/>
      <c r="H30" s="701"/>
      <c r="I30" s="701"/>
      <c r="J30" s="702"/>
      <c r="K30" s="703">
        <f t="shared" si="0"/>
        <v>0</v>
      </c>
      <c r="L30" s="704"/>
      <c r="M30" s="705"/>
      <c r="N30" s="706"/>
      <c r="O30" s="901">
        <f t="shared" si="1"/>
        <v>0</v>
      </c>
      <c r="P30" s="3"/>
    </row>
    <row r="31" spans="2:21" x14ac:dyDescent="0.25">
      <c r="B31" s="375"/>
      <c r="C31" s="1240">
        <f>'2A'!C19</f>
        <v>0</v>
      </c>
      <c r="D31" s="707"/>
      <c r="E31" s="708"/>
      <c r="F31" s="709"/>
      <c r="G31" s="709"/>
      <c r="H31" s="709"/>
      <c r="I31" s="709"/>
      <c r="J31" s="706"/>
      <c r="K31" s="703">
        <f t="shared" si="0"/>
        <v>0</v>
      </c>
      <c r="L31" s="704"/>
      <c r="M31" s="705"/>
      <c r="N31" s="706"/>
      <c r="O31" s="901">
        <f t="shared" si="1"/>
        <v>0</v>
      </c>
      <c r="P31" s="3"/>
    </row>
    <row r="32" spans="2:21" x14ac:dyDescent="0.25">
      <c r="B32" s="375"/>
      <c r="C32" s="1241">
        <f>'2A'!C20</f>
        <v>0</v>
      </c>
      <c r="D32" s="699"/>
      <c r="E32" s="700"/>
      <c r="F32" s="701"/>
      <c r="G32" s="701"/>
      <c r="H32" s="701"/>
      <c r="I32" s="701"/>
      <c r="J32" s="702"/>
      <c r="K32" s="703">
        <f t="shared" si="0"/>
        <v>0</v>
      </c>
      <c r="L32" s="704"/>
      <c r="M32" s="705"/>
      <c r="N32" s="706"/>
      <c r="O32" s="901">
        <f t="shared" si="1"/>
        <v>0</v>
      </c>
      <c r="P32" s="3"/>
    </row>
    <row r="33" spans="2:16" ht="15.75" thickBot="1" x14ac:dyDescent="0.3">
      <c r="B33" s="375"/>
      <c r="C33" s="1242">
        <f>'2A'!C21</f>
        <v>0</v>
      </c>
      <c r="D33" s="711"/>
      <c r="E33" s="712"/>
      <c r="F33" s="713"/>
      <c r="G33" s="713"/>
      <c r="H33" s="713"/>
      <c r="I33" s="713"/>
      <c r="J33" s="714"/>
      <c r="K33" s="715">
        <f t="shared" si="0"/>
        <v>0</v>
      </c>
      <c r="L33" s="710"/>
      <c r="M33" s="716"/>
      <c r="N33" s="717"/>
      <c r="O33" s="902">
        <f t="shared" si="1"/>
        <v>0</v>
      </c>
      <c r="P33" s="3"/>
    </row>
    <row r="34" spans="2:16" ht="16.5" thickTop="1" thickBot="1" x14ac:dyDescent="0.3">
      <c r="B34" s="375"/>
      <c r="C34" s="376" t="s">
        <v>65</v>
      </c>
      <c r="D34" s="603"/>
      <c r="E34" s="718">
        <f t="shared" ref="E34:K34" si="2">SUM(E20:E33)</f>
        <v>0</v>
      </c>
      <c r="F34" s="719">
        <f t="shared" si="2"/>
        <v>0</v>
      </c>
      <c r="G34" s="719">
        <f t="shared" si="2"/>
        <v>0</v>
      </c>
      <c r="H34" s="719">
        <f t="shared" si="2"/>
        <v>0</v>
      </c>
      <c r="I34" s="719">
        <f t="shared" si="2"/>
        <v>0</v>
      </c>
      <c r="J34" s="720">
        <f t="shared" si="2"/>
        <v>0</v>
      </c>
      <c r="K34" s="608">
        <f t="shared" si="2"/>
        <v>0</v>
      </c>
      <c r="L34" s="605"/>
      <c r="M34" s="606"/>
      <c r="N34" s="604">
        <f>SUM(N20:N33)</f>
        <v>0</v>
      </c>
      <c r="O34" s="607">
        <f>SUM(O20:O33)</f>
        <v>0</v>
      </c>
      <c r="P34" s="3"/>
    </row>
    <row r="35" spans="2:16" ht="15.75" thickBot="1" x14ac:dyDescent="0.3">
      <c r="B35" s="1043"/>
      <c r="C35" s="6"/>
      <c r="D35" s="6"/>
      <c r="E35" s="6"/>
      <c r="F35" s="6"/>
      <c r="G35" s="6"/>
      <c r="H35" s="6"/>
      <c r="I35" s="6"/>
      <c r="J35" s="6"/>
      <c r="K35" s="6"/>
      <c r="L35" s="6"/>
      <c r="M35" s="377"/>
      <c r="N35" s="377"/>
      <c r="O35" s="377"/>
      <c r="P35" s="1044"/>
    </row>
  </sheetData>
  <sheetProtection algorithmName="SHA-512" hashValue="DzISACcfGuLMDjwZElwOK1K09YZQz3yOp4X57jwRBj1w/88p91T4NVQMsDfrg8gRiH3XvHxN3ATcLFIhGKuK+w==" saltValue="fDJ13THNb0b3VENDzrE7Pw==" spinCount="100000" sheet="1" formatCells="0" formatColumns="0" formatRows="0"/>
  <mergeCells count="19">
    <mergeCell ref="R20:U21"/>
    <mergeCell ref="R23:U24"/>
    <mergeCell ref="R26:U27"/>
    <mergeCell ref="C13:O13"/>
    <mergeCell ref="M17:N17"/>
    <mergeCell ref="C15:K15"/>
    <mergeCell ref="D17:K17"/>
    <mergeCell ref="D18:D19"/>
    <mergeCell ref="E18:E19"/>
    <mergeCell ref="F18:F19"/>
    <mergeCell ref="G18:G19"/>
    <mergeCell ref="H18:H19"/>
    <mergeCell ref="N18:N19"/>
    <mergeCell ref="O18:O19"/>
    <mergeCell ref="I18:I19"/>
    <mergeCell ref="J18:J19"/>
    <mergeCell ref="K18:K19"/>
    <mergeCell ref="L18:L19"/>
    <mergeCell ref="M18:M19"/>
  </mergeCells>
  <conditionalFormatting sqref="E20:E33">
    <cfRule type="expression" dxfId="137" priority="32">
      <formula>$R$20&lt;&gt;""</formula>
    </cfRule>
  </conditionalFormatting>
  <conditionalFormatting sqref="F20:F33">
    <cfRule type="expression" dxfId="136" priority="36">
      <formula>$R$23&lt;&gt;""</formula>
    </cfRule>
  </conditionalFormatting>
  <conditionalFormatting sqref="G20:G33">
    <cfRule type="expression" dxfId="135" priority="39">
      <formula>$R$26&lt;&gt;""</formula>
    </cfRule>
  </conditionalFormatting>
  <conditionalFormatting sqref="R20:U27">
    <cfRule type="containsText" dxfId="134" priority="1" operator="containsText" text="warning">
      <formula>NOT(ISERROR(SEARCH("warning",R20)))</formula>
    </cfRule>
  </conditionalFormatting>
  <pageMargins left="0.7" right="0.7" top="0.75" bottom="0.75" header="0.3" footer="0.3"/>
  <pageSetup scale="87" orientation="landscape" r:id="rId1"/>
  <headerFooter>
    <oddFooter>&amp;LForm 2B
Square Footage Details&amp;CCFA Forms</odd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4:H57"/>
  <sheetViews>
    <sheetView showGridLines="0" zoomScaleNormal="100" workbookViewId="0">
      <selection activeCell="C44" sqref="C44:G56"/>
    </sheetView>
  </sheetViews>
  <sheetFormatPr defaultColWidth="9.140625" defaultRowHeight="15" x14ac:dyDescent="0.25"/>
  <cols>
    <col min="1" max="2" width="1.7109375" style="358" customWidth="1"/>
    <col min="3" max="3" width="42.5703125" style="358" customWidth="1"/>
    <col min="4" max="4" width="11" style="358" customWidth="1"/>
    <col min="5" max="5" width="19.42578125" style="358" bestFit="1" customWidth="1"/>
    <col min="6" max="6" width="10.140625" style="358" customWidth="1"/>
    <col min="7" max="7" width="11" style="358" customWidth="1"/>
    <col min="8" max="8" width="1.7109375" style="358" customWidth="1"/>
    <col min="9" max="16384" width="9.140625" style="358"/>
  </cols>
  <sheetData>
    <row r="14" spans="2:8" ht="9" customHeight="1" thickBot="1" x14ac:dyDescent="0.3"/>
    <row r="15" spans="2:8" ht="9" customHeight="1" x14ac:dyDescent="0.25">
      <c r="B15" s="379"/>
      <c r="C15" s="380"/>
      <c r="D15" s="380"/>
      <c r="E15" s="380"/>
      <c r="F15" s="380"/>
      <c r="G15" s="380"/>
      <c r="H15" s="381"/>
    </row>
    <row r="16" spans="2:8" ht="18.75" x14ac:dyDescent="0.3">
      <c r="B16" s="382"/>
      <c r="C16" s="1879" t="s">
        <v>66</v>
      </c>
      <c r="D16" s="1879"/>
      <c r="E16" s="1879"/>
      <c r="F16" s="1879"/>
      <c r="G16" s="1879"/>
      <c r="H16" s="383"/>
    </row>
    <row r="17" spans="2:8" x14ac:dyDescent="0.25">
      <c r="B17" s="382"/>
      <c r="C17" s="384"/>
      <c r="D17" s="364"/>
      <c r="E17" s="364"/>
      <c r="F17" s="364"/>
      <c r="G17" s="364"/>
      <c r="H17" s="383"/>
    </row>
    <row r="18" spans="2:8" ht="15.75" thickBot="1" x14ac:dyDescent="0.3">
      <c r="B18" s="382"/>
      <c r="C18" s="1969" t="str">
        <f>IF('1'!G5="","Enter Project Name on Form 1",(CONCATENATE("Project Name: ",'1'!G5)))</f>
        <v>Enter Project Name on Form 1</v>
      </c>
      <c r="D18" s="1969"/>
      <c r="E18" s="1969"/>
      <c r="F18" s="1969"/>
      <c r="G18" s="365"/>
      <c r="H18" s="383"/>
    </row>
    <row r="19" spans="2:8" x14ac:dyDescent="0.25">
      <c r="B19" s="382"/>
      <c r="C19" s="384"/>
      <c r="D19" s="364"/>
      <c r="E19" s="364"/>
      <c r="F19" s="364"/>
      <c r="G19" s="364"/>
      <c r="H19" s="383"/>
    </row>
    <row r="20" spans="2:8" ht="30" x14ac:dyDescent="0.25">
      <c r="B20" s="382"/>
      <c r="C20" s="1775" t="s">
        <v>67</v>
      </c>
      <c r="D20" s="1776" t="s">
        <v>68</v>
      </c>
      <c r="E20" s="1777" t="s">
        <v>69</v>
      </c>
      <c r="F20" s="1776" t="s">
        <v>70</v>
      </c>
      <c r="G20" s="1778" t="s">
        <v>577</v>
      </c>
      <c r="H20" s="383"/>
    </row>
    <row r="21" spans="2:8" x14ac:dyDescent="0.25">
      <c r="B21" s="382"/>
      <c r="C21" s="1528" t="s">
        <v>524</v>
      </c>
      <c r="D21" s="1529" t="s">
        <v>524</v>
      </c>
      <c r="E21" s="1530" t="s">
        <v>524</v>
      </c>
      <c r="F21" s="1529" t="s">
        <v>524</v>
      </c>
      <c r="G21" s="1531"/>
      <c r="H21" s="383"/>
    </row>
    <row r="22" spans="2:8" x14ac:dyDescent="0.25">
      <c r="B22" s="382"/>
      <c r="C22" s="1532"/>
      <c r="D22" s="1533"/>
      <c r="E22" s="1534"/>
      <c r="F22" s="1533"/>
      <c r="G22" s="1535"/>
      <c r="H22" s="383"/>
    </row>
    <row r="23" spans="2:8" x14ac:dyDescent="0.25">
      <c r="B23" s="382"/>
      <c r="C23" s="1532"/>
      <c r="D23" s="1533"/>
      <c r="E23" s="1534"/>
      <c r="F23" s="1533"/>
      <c r="G23" s="1535"/>
      <c r="H23" s="383"/>
    </row>
    <row r="24" spans="2:8" x14ac:dyDescent="0.25">
      <c r="B24" s="382"/>
      <c r="C24" s="1532"/>
      <c r="D24" s="1533"/>
      <c r="E24" s="1534"/>
      <c r="F24" s="1533"/>
      <c r="G24" s="1535"/>
      <c r="H24" s="383"/>
    </row>
    <row r="25" spans="2:8" x14ac:dyDescent="0.25">
      <c r="B25" s="382"/>
      <c r="C25" s="1532"/>
      <c r="D25" s="1533"/>
      <c r="E25" s="1534"/>
      <c r="F25" s="1533"/>
      <c r="G25" s="1535"/>
      <c r="H25" s="383"/>
    </row>
    <row r="26" spans="2:8" x14ac:dyDescent="0.25">
      <c r="B26" s="382"/>
      <c r="C26" s="1532"/>
      <c r="D26" s="1533"/>
      <c r="E26" s="1534"/>
      <c r="F26" s="1533"/>
      <c r="G26" s="1535"/>
      <c r="H26" s="383"/>
    </row>
    <row r="27" spans="2:8" x14ac:dyDescent="0.25">
      <c r="B27" s="382"/>
      <c r="C27" s="1532"/>
      <c r="D27" s="1533"/>
      <c r="E27" s="1534"/>
      <c r="F27" s="1533"/>
      <c r="G27" s="1535"/>
      <c r="H27" s="383"/>
    </row>
    <row r="28" spans="2:8" x14ac:dyDescent="0.25">
      <c r="B28" s="382"/>
      <c r="C28" s="1532"/>
      <c r="D28" s="1533"/>
      <c r="E28" s="1534"/>
      <c r="F28" s="1533"/>
      <c r="G28" s="1535"/>
      <c r="H28" s="383"/>
    </row>
    <row r="29" spans="2:8" x14ac:dyDescent="0.25">
      <c r="B29" s="382"/>
      <c r="C29" s="1532"/>
      <c r="D29" s="1533"/>
      <c r="E29" s="1534"/>
      <c r="F29" s="1533"/>
      <c r="G29" s="1535"/>
      <c r="H29" s="383"/>
    </row>
    <row r="30" spans="2:8" x14ac:dyDescent="0.25">
      <c r="B30" s="382"/>
      <c r="C30" s="1532"/>
      <c r="D30" s="1533"/>
      <c r="E30" s="1534"/>
      <c r="F30" s="1533"/>
      <c r="G30" s="1535"/>
      <c r="H30" s="383"/>
    </row>
    <row r="31" spans="2:8" x14ac:dyDescent="0.25">
      <c r="B31" s="382"/>
      <c r="C31" s="1532"/>
      <c r="D31" s="1533"/>
      <c r="E31" s="1534"/>
      <c r="F31" s="1533"/>
      <c r="G31" s="1535"/>
      <c r="H31" s="383"/>
    </row>
    <row r="32" spans="2:8" x14ac:dyDescent="0.25">
      <c r="B32" s="382"/>
      <c r="C32" s="1532"/>
      <c r="D32" s="1533"/>
      <c r="E32" s="1534"/>
      <c r="F32" s="1533"/>
      <c r="G32" s="1535"/>
      <c r="H32" s="383"/>
    </row>
    <row r="33" spans="2:8" x14ac:dyDescent="0.25">
      <c r="B33" s="382"/>
      <c r="C33" s="1532"/>
      <c r="D33" s="1533"/>
      <c r="E33" s="1534"/>
      <c r="F33" s="1533"/>
      <c r="G33" s="1535"/>
      <c r="H33" s="383"/>
    </row>
    <row r="34" spans="2:8" x14ac:dyDescent="0.25">
      <c r="B34" s="382"/>
      <c r="C34" s="1532"/>
      <c r="D34" s="1533"/>
      <c r="E34" s="1534"/>
      <c r="F34" s="1533"/>
      <c r="G34" s="1535"/>
      <c r="H34" s="383"/>
    </row>
    <row r="35" spans="2:8" x14ac:dyDescent="0.25">
      <c r="B35" s="382"/>
      <c r="C35" s="1532"/>
      <c r="D35" s="1533"/>
      <c r="E35" s="1534"/>
      <c r="F35" s="1533"/>
      <c r="G35" s="1535"/>
      <c r="H35" s="383"/>
    </row>
    <row r="36" spans="2:8" x14ac:dyDescent="0.25">
      <c r="B36" s="382"/>
      <c r="C36" s="1532"/>
      <c r="D36" s="1533"/>
      <c r="E36" s="1534"/>
      <c r="F36" s="1533"/>
      <c r="G36" s="1535"/>
      <c r="H36" s="383"/>
    </row>
    <row r="37" spans="2:8" x14ac:dyDescent="0.25">
      <c r="B37" s="382"/>
      <c r="C37" s="1532"/>
      <c r="D37" s="1533"/>
      <c r="E37" s="1534"/>
      <c r="F37" s="1533"/>
      <c r="G37" s="1535"/>
      <c r="H37" s="383"/>
    </row>
    <row r="38" spans="2:8" x14ac:dyDescent="0.25">
      <c r="B38" s="382"/>
      <c r="C38" s="1532"/>
      <c r="D38" s="1533"/>
      <c r="E38" s="1534"/>
      <c r="F38" s="1533"/>
      <c r="G38" s="1535"/>
      <c r="H38" s="383"/>
    </row>
    <row r="39" spans="2:8" x14ac:dyDescent="0.25">
      <c r="B39" s="382"/>
      <c r="C39" s="1536"/>
      <c r="D39" s="1537"/>
      <c r="E39" s="1538"/>
      <c r="F39" s="1537"/>
      <c r="G39" s="1539"/>
      <c r="H39" s="383"/>
    </row>
    <row r="40" spans="2:8" ht="15.75" thickBot="1" x14ac:dyDescent="0.3">
      <c r="B40" s="382"/>
      <c r="C40" s="1045"/>
      <c r="D40" s="1046"/>
      <c r="E40" s="1047"/>
      <c r="F40" s="1046"/>
      <c r="G40" s="1048"/>
      <c r="H40" s="383"/>
    </row>
    <row r="41" spans="2:8" ht="17.25" customHeight="1" thickTop="1" thickBot="1" x14ac:dyDescent="0.3">
      <c r="B41" s="382"/>
      <c r="C41" s="364"/>
      <c r="D41" s="364"/>
      <c r="E41" s="364"/>
      <c r="F41" s="1344" t="s">
        <v>716</v>
      </c>
      <c r="G41" s="389">
        <f>SUM(G21:G40)</f>
        <v>0</v>
      </c>
      <c r="H41" s="383"/>
    </row>
    <row r="42" spans="2:8" ht="17.25" customHeight="1" thickTop="1" x14ac:dyDescent="0.25">
      <c r="B42" s="382"/>
      <c r="C42" s="130"/>
      <c r="D42" s="364"/>
      <c r="E42" s="1970" t="str">
        <f>IF(AND(G41&lt;&gt;'2A'!M39,G41&lt;&gt;0),"WARNING: Total Low Income Units does not match Form 2A","")</f>
        <v/>
      </c>
      <c r="F42" s="1970"/>
      <c r="G42" s="1970"/>
      <c r="H42" s="383"/>
    </row>
    <row r="43" spans="2:8" x14ac:dyDescent="0.25">
      <c r="B43" s="382"/>
      <c r="C43" s="385" t="s">
        <v>71</v>
      </c>
      <c r="D43" s="364"/>
      <c r="E43" s="1971"/>
      <c r="F43" s="1971"/>
      <c r="G43" s="1971"/>
      <c r="H43" s="383"/>
    </row>
    <row r="44" spans="2:8" x14ac:dyDescent="0.25">
      <c r="B44" s="382"/>
      <c r="C44" s="1960"/>
      <c r="D44" s="1961"/>
      <c r="E44" s="1961"/>
      <c r="F44" s="1961"/>
      <c r="G44" s="1962"/>
      <c r="H44" s="383"/>
    </row>
    <row r="45" spans="2:8" x14ac:dyDescent="0.25">
      <c r="B45" s="382"/>
      <c r="C45" s="1963"/>
      <c r="D45" s="1964"/>
      <c r="E45" s="1964"/>
      <c r="F45" s="1964"/>
      <c r="G45" s="1965"/>
      <c r="H45" s="383"/>
    </row>
    <row r="46" spans="2:8" x14ac:dyDescent="0.25">
      <c r="B46" s="382"/>
      <c r="C46" s="1963"/>
      <c r="D46" s="1964"/>
      <c r="E46" s="1964"/>
      <c r="F46" s="1964"/>
      <c r="G46" s="1965"/>
      <c r="H46" s="383"/>
    </row>
    <row r="47" spans="2:8" x14ac:dyDescent="0.25">
      <c r="B47" s="382"/>
      <c r="C47" s="1963"/>
      <c r="D47" s="1964"/>
      <c r="E47" s="1964"/>
      <c r="F47" s="1964"/>
      <c r="G47" s="1965"/>
      <c r="H47" s="383"/>
    </row>
    <row r="48" spans="2:8" x14ac:dyDescent="0.25">
      <c r="B48" s="382"/>
      <c r="C48" s="1963"/>
      <c r="D48" s="1964"/>
      <c r="E48" s="1964"/>
      <c r="F48" s="1964"/>
      <c r="G48" s="1965"/>
      <c r="H48" s="383"/>
    </row>
    <row r="49" spans="2:8" x14ac:dyDescent="0.25">
      <c r="B49" s="382"/>
      <c r="C49" s="1963"/>
      <c r="D49" s="1964"/>
      <c r="E49" s="1964"/>
      <c r="F49" s="1964"/>
      <c r="G49" s="1965"/>
      <c r="H49" s="383"/>
    </row>
    <row r="50" spans="2:8" x14ac:dyDescent="0.25">
      <c r="B50" s="382"/>
      <c r="C50" s="1963"/>
      <c r="D50" s="1964"/>
      <c r="E50" s="1964"/>
      <c r="F50" s="1964"/>
      <c r="G50" s="1965"/>
      <c r="H50" s="383"/>
    </row>
    <row r="51" spans="2:8" x14ac:dyDescent="0.25">
      <c r="B51" s="382"/>
      <c r="C51" s="1963"/>
      <c r="D51" s="1964"/>
      <c r="E51" s="1964"/>
      <c r="F51" s="1964"/>
      <c r="G51" s="1965"/>
      <c r="H51" s="383"/>
    </row>
    <row r="52" spans="2:8" x14ac:dyDescent="0.25">
      <c r="B52" s="382"/>
      <c r="C52" s="1963"/>
      <c r="D52" s="1964"/>
      <c r="E52" s="1964"/>
      <c r="F52" s="1964"/>
      <c r="G52" s="1965"/>
      <c r="H52" s="383"/>
    </row>
    <row r="53" spans="2:8" x14ac:dyDescent="0.25">
      <c r="B53" s="382"/>
      <c r="C53" s="1963"/>
      <c r="D53" s="1964"/>
      <c r="E53" s="1964"/>
      <c r="F53" s="1964"/>
      <c r="G53" s="1965"/>
      <c r="H53" s="383"/>
    </row>
    <row r="54" spans="2:8" x14ac:dyDescent="0.25">
      <c r="B54" s="382"/>
      <c r="C54" s="1963"/>
      <c r="D54" s="1964"/>
      <c r="E54" s="1964"/>
      <c r="F54" s="1964"/>
      <c r="G54" s="1965"/>
      <c r="H54" s="383"/>
    </row>
    <row r="55" spans="2:8" x14ac:dyDescent="0.25">
      <c r="B55" s="382"/>
      <c r="C55" s="1963"/>
      <c r="D55" s="1964"/>
      <c r="E55" s="1964"/>
      <c r="F55" s="1964"/>
      <c r="G55" s="1965"/>
      <c r="H55" s="383"/>
    </row>
    <row r="56" spans="2:8" ht="9" customHeight="1" x14ac:dyDescent="0.25">
      <c r="B56" s="382"/>
      <c r="C56" s="1966"/>
      <c r="D56" s="1967"/>
      <c r="E56" s="1967"/>
      <c r="F56" s="1967"/>
      <c r="G56" s="1968"/>
      <c r="H56" s="383"/>
    </row>
    <row r="57" spans="2:8" ht="15.75" thickBot="1" x14ac:dyDescent="0.3">
      <c r="B57" s="386"/>
      <c r="C57" s="387"/>
      <c r="D57" s="387"/>
      <c r="E57" s="387"/>
      <c r="F57" s="387"/>
      <c r="G57" s="387"/>
      <c r="H57" s="388"/>
    </row>
  </sheetData>
  <sheetProtection algorithmName="SHA-512" hashValue="HmYzJyQQuGNhvTeRNI6IoQKZaRSFuqc5BBQVgxxIcOteA+IIvau3/v71SyoZESavJqJvBn4GG+4MWHyqOPBJBQ==" saltValue="VpFRzZ5r0IfDjG0IJYAkaQ==" spinCount="100000" sheet="1" formatCells="0" formatColumns="0" formatRows="0"/>
  <mergeCells count="4">
    <mergeCell ref="C16:G16"/>
    <mergeCell ref="C44:G56"/>
    <mergeCell ref="C18:F18"/>
    <mergeCell ref="E42:G43"/>
  </mergeCells>
  <conditionalFormatting sqref="E42:G43">
    <cfRule type="containsText" dxfId="103" priority="1" operator="containsText" text="warning">
      <formula>NOT(ISERROR(SEARCH("warning",E42)))</formula>
    </cfRule>
  </conditionalFormatting>
  <dataValidations count="4">
    <dataValidation type="list" allowBlank="1" showInputMessage="1" showErrorMessage="1" sqref="E21:E40">
      <formula1>Res_Type</formula1>
    </dataValidation>
    <dataValidation type="list" allowBlank="1" showInputMessage="1" showErrorMessage="1" sqref="C21:C40">
      <formula1>Population_Types</formula1>
    </dataValidation>
    <dataValidation type="list" allowBlank="1" showInputMessage="1" showErrorMessage="1" sqref="F21:F40">
      <formula1>Units_or_Beds</formula1>
    </dataValidation>
    <dataValidation type="list" allowBlank="1" showInputMessage="1" showErrorMessage="1" sqref="D21:D40">
      <formula1>Yes_or_No</formula1>
    </dataValidation>
  </dataValidations>
  <pageMargins left="0.7" right="0.7" top="0.75" bottom="0.75" header="0.3" footer="0.3"/>
  <pageSetup scale="92" orientation="portrait" r:id="rId1"/>
  <headerFooter>
    <oddFooter>&amp;LForm 3
Populations to be Served&amp;CCFA Forms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67</vt:i4>
      </vt:variant>
    </vt:vector>
  </HeadingPairs>
  <TitlesOfParts>
    <vt:vector size="98" baseType="lpstr">
      <vt:lpstr>Dropdowns</vt:lpstr>
      <vt:lpstr>5 Default Check</vt:lpstr>
      <vt:lpstr>HTF_Insert</vt:lpstr>
      <vt:lpstr>Definitions</vt:lpstr>
      <vt:lpstr>Validations Checklist</vt:lpstr>
      <vt:lpstr>1</vt:lpstr>
      <vt:lpstr>2A</vt:lpstr>
      <vt:lpstr>2B</vt:lpstr>
      <vt:lpstr>3</vt:lpstr>
      <vt:lpstr>4</vt:lpstr>
      <vt:lpstr>5</vt:lpstr>
      <vt:lpstr>6A</vt:lpstr>
      <vt:lpstr>6B</vt:lpstr>
      <vt:lpstr>6C</vt:lpstr>
      <vt:lpstr>LIHTC Insert</vt:lpstr>
      <vt:lpstr>6D</vt:lpstr>
      <vt:lpstr>Calc Sheet Insert</vt:lpstr>
      <vt:lpstr>6E</vt:lpstr>
      <vt:lpstr>7A</vt:lpstr>
      <vt:lpstr>Resources Insert</vt:lpstr>
      <vt:lpstr>7B</vt:lpstr>
      <vt:lpstr>8A</vt:lpstr>
      <vt:lpstr>8B</vt:lpstr>
      <vt:lpstr>8C</vt:lpstr>
      <vt:lpstr>8D</vt:lpstr>
      <vt:lpstr>8E</vt:lpstr>
      <vt:lpstr>9A</vt:lpstr>
      <vt:lpstr>9B</vt:lpstr>
      <vt:lpstr>9C</vt:lpstr>
      <vt:lpstr>9D</vt:lpstr>
      <vt:lpstr>9E</vt:lpstr>
      <vt:lpstr>Act_Typ</vt:lpstr>
      <vt:lpstr>Activity_Type</vt:lpstr>
      <vt:lpstr>Actual_or_Percent</vt:lpstr>
      <vt:lpstr>AMIs</vt:lpstr>
      <vt:lpstr>Beds</vt:lpstr>
      <vt:lpstr>Building_ID_or_Name</vt:lpstr>
      <vt:lpstr>Building_Type</vt:lpstr>
      <vt:lpstr>Debt_Type</vt:lpstr>
      <vt:lpstr>Enable</vt:lpstr>
      <vt:lpstr>Fund_Source</vt:lpstr>
      <vt:lpstr>G_or_L</vt:lpstr>
      <vt:lpstr>Grant</vt:lpstr>
      <vt:lpstr>Grant_or_Loan</vt:lpstr>
      <vt:lpstr>GrantType</vt:lpstr>
      <vt:lpstr>Loan</vt:lpstr>
      <vt:lpstr>LoanType</vt:lpstr>
      <vt:lpstr>Non_LIH_Units</vt:lpstr>
      <vt:lpstr>NonRes_FundSource</vt:lpstr>
      <vt:lpstr>OnSite_OffSite</vt:lpstr>
      <vt:lpstr>OnTime_OnBudget</vt:lpstr>
      <vt:lpstr>OnTime_OnBudget2</vt:lpstr>
      <vt:lpstr>Population_Types</vt:lpstr>
      <vt:lpstr>'1'!Print_Area</vt:lpstr>
      <vt:lpstr>'2A'!Print_Area</vt:lpstr>
      <vt:lpstr>'2B'!Print_Area</vt:lpstr>
      <vt:lpstr>'3'!Print_Area</vt:lpstr>
      <vt:lpstr>'4'!Print_Area</vt:lpstr>
      <vt:lpstr>'5'!Print_Area</vt:lpstr>
      <vt:lpstr>'5 Default Check'!Print_Area</vt:lpstr>
      <vt:lpstr>'6A'!Print_Area</vt:lpstr>
      <vt:lpstr>'6B'!Print_Area</vt:lpstr>
      <vt:lpstr>'6C'!Print_Area</vt:lpstr>
      <vt:lpstr>'6D'!Print_Area</vt:lpstr>
      <vt:lpstr>'6E'!Print_Area</vt:lpstr>
      <vt:lpstr>'7A'!Print_Area</vt:lpstr>
      <vt:lpstr>'7B'!Print_Area</vt:lpstr>
      <vt:lpstr>'8A'!Print_Area</vt:lpstr>
      <vt:lpstr>'8B'!Print_Area</vt:lpstr>
      <vt:lpstr>'8C'!Print_Area</vt:lpstr>
      <vt:lpstr>'8D'!Print_Area</vt:lpstr>
      <vt:lpstr>'8E'!Print_Area</vt:lpstr>
      <vt:lpstr>'9A'!Print_Area</vt:lpstr>
      <vt:lpstr>'9B'!Print_Area</vt:lpstr>
      <vt:lpstr>'9C'!Print_Area</vt:lpstr>
      <vt:lpstr>'9D'!Print_Area</vt:lpstr>
      <vt:lpstr>'9E'!Print_Area</vt:lpstr>
      <vt:lpstr>Definitions!Print_Area</vt:lpstr>
      <vt:lpstr>'Validations Checklist'!Print_Area</vt:lpstr>
      <vt:lpstr>'6A'!Print_Titles</vt:lpstr>
      <vt:lpstr>'6B'!Print_Titles</vt:lpstr>
      <vt:lpstr>'6C'!Print_Titles</vt:lpstr>
      <vt:lpstr>Project_Status</vt:lpstr>
      <vt:lpstr>Project_Type</vt:lpstr>
      <vt:lpstr>Public_or_Private</vt:lpstr>
      <vt:lpstr>Relo_Units</vt:lpstr>
      <vt:lpstr>Res_Type</vt:lpstr>
      <vt:lpstr>ResOrNonRes</vt:lpstr>
      <vt:lpstr>'5 Default Check'!Schedule_Dates</vt:lpstr>
      <vt:lpstr>Schedule_Dates</vt:lpstr>
      <vt:lpstr>'5 Default Check'!Schedule_Tasks</vt:lpstr>
      <vt:lpstr>Schedule_Tasks</vt:lpstr>
      <vt:lpstr>Units</vt:lpstr>
      <vt:lpstr>Units_and_Beds</vt:lpstr>
      <vt:lpstr>Units_or_Beds</vt:lpstr>
      <vt:lpstr>Yes_No_Either</vt:lpstr>
      <vt:lpstr>Yes_No_Partial</vt:lpstr>
      <vt:lpstr>Yes_or_No</vt:lpstr>
    </vt:vector>
  </TitlesOfParts>
  <Company>Washington State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Combined Funders App Multifamily Forms v1.1</dc:title>
  <dc:creator>Harrington, Sean (COM)</dc:creator>
  <cp:lastModifiedBy>Harrington, Sean (COM)</cp:lastModifiedBy>
  <cp:lastPrinted>2020-04-06T19:51:15Z</cp:lastPrinted>
  <dcterms:created xsi:type="dcterms:W3CDTF">2015-05-06T15:11:33Z</dcterms:created>
  <dcterms:modified xsi:type="dcterms:W3CDTF">2021-06-01T21:02:50Z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NKTEK--2|01EF-4898-EAE3-4FF2--0||">
    <vt:lpwstr>LINKTEK-ID-FILE--0</vt:lpwstr>
  </property>
  <property fmtid="{D5CDD505-2E9C-101B-9397-08002B2CF9AE}" pid="3" name="ContentTypeId">
    <vt:lpwstr>0x010100B37F82A00B46344287D29A2B5774955F</vt:lpwstr>
  </property>
  <property fmtid="{D5CDD505-2E9C-101B-9397-08002B2CF9AE}" pid="4" name="Tags">
    <vt:lpwstr>24;#Programs|a0208c75-2f9b-4302-b5b0-04aa0f02d23a;#46;#Housing and Homeless|575b3078-8a95-464a-acc3-3f84e6da2888;#31;#Housing Trust Fund|84bb7e56-b8d1-4d35-955f-28559742ea4d;#44;#Applying|368dcad4-e46f-4511-b359-09a94b9285ef</vt:lpwstr>
  </property>
</Properties>
</file>