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HTF\Application\Application Revision\2020\Modified or Enhanced Form Versions\"/>
    </mc:Choice>
  </mc:AlternateContent>
  <bookViews>
    <workbookView xWindow="1820" yWindow="1190" windowWidth="15980" windowHeight="11080" tabRatio="590" firstSheet="12" activeTab="30"/>
  </bookViews>
  <sheets>
    <sheet name="Dropdowns" sheetId="29" state="hidden" r:id="rId1"/>
    <sheet name="ESDS-Reference Table" sheetId="39" state="hidden" r:id="rId2"/>
    <sheet name="ESDS-Lookup Table" sheetId="40" state="hidden" r:id="rId3"/>
    <sheet name="5 Default Check" sheetId="43" state="hidden" r:id="rId4"/>
    <sheet name="HTF_Insert" sheetId="103" state="hidden" r:id="rId5"/>
    <sheet name="Definitions" sheetId="33" r:id="rId6"/>
    <sheet name="Validations Checklist" sheetId="37" r:id="rId7"/>
    <sheet name="1" sheetId="1" r:id="rId8"/>
    <sheet name="2A" sheetId="3" r:id="rId9"/>
    <sheet name="2B" sheetId="4" r:id="rId10"/>
    <sheet name="2C" sheetId="38" r:id="rId11"/>
    <sheet name="3" sheetId="6" r:id="rId12"/>
    <sheet name="4" sheetId="7" r:id="rId13"/>
    <sheet name="5" sheetId="8" r:id="rId14"/>
    <sheet name="6A" sheetId="104" r:id="rId15"/>
    <sheet name="6B" sheetId="10" r:id="rId16"/>
    <sheet name="6C" sheetId="11" r:id="rId17"/>
    <sheet name="LIHTC Insert" sheetId="99" state="hidden" r:id="rId18"/>
    <sheet name="6D" sheetId="12" r:id="rId19"/>
    <sheet name="Tax_Credit_Numbers" sheetId="50" state="hidden" r:id="rId20"/>
    <sheet name="Calc Sheet Insert" sheetId="100" state="hidden" r:id="rId21"/>
    <sheet name="6E" sheetId="13" r:id="rId22"/>
    <sheet name="7A" sheetId="49" r:id="rId23"/>
    <sheet name="Resources Insert" sheetId="102" state="hidden" r:id="rId24"/>
    <sheet name="7B" sheetId="15" r:id="rId25"/>
    <sheet name="8A" sheetId="16" r:id="rId26"/>
    <sheet name="8B" sheetId="17" r:id="rId27"/>
    <sheet name="8C" sheetId="36" r:id="rId28"/>
    <sheet name="8D" sheetId="106" r:id="rId29"/>
    <sheet name="8E" sheetId="21" r:id="rId30"/>
    <sheet name="9A" sheetId="22" r:id="rId31"/>
    <sheet name="9B" sheetId="23" r:id="rId32"/>
    <sheet name="9C" sheetId="24" r:id="rId33"/>
    <sheet name="9D" sheetId="25" r:id="rId34"/>
    <sheet name="9E" sheetId="26" r:id="rId35"/>
  </sheets>
  <definedNames>
    <definedName name="_xlnm._FilterDatabase" localSheetId="13" hidden="1">'5'!$C$17:$F$82</definedName>
    <definedName name="_xlnm._FilterDatabase" localSheetId="3" hidden="1">'5 Default Check'!$C$6:$E$65</definedName>
    <definedName name="_xlnm._FilterDatabase" localSheetId="1" hidden="1">'ESDS-Reference Table'!$A$1:$J$493</definedName>
    <definedName name="Act_Typ">Dropdowns!$B$143:$B$148</definedName>
    <definedName name="Activity_Type">Dropdowns!$B$128:$B$131</definedName>
    <definedName name="Actual_or_Percent">Dropdowns!$B$180:$B$182</definedName>
    <definedName name="AMIs">Dropdowns!$B$93:$B$103</definedName>
    <definedName name="Beds">Dropdowns!$B$66:$B$67</definedName>
    <definedName name="Building_ID_or_Name">'2A'!$C$8:$C$22</definedName>
    <definedName name="Building_Type">Dropdowns!$B$117:$B$125</definedName>
    <definedName name="Debt_Type">Dropdowns!$B$57:$B$59</definedName>
    <definedName name="Enable">Dropdowns!$B$111:$B$111</definedName>
    <definedName name="Fund_Source">Dropdowns!$B$156:$B$172</definedName>
    <definedName name="G_or_L">Dropdowns!$E$52:$E$54</definedName>
    <definedName name="Grant">Dropdowns!$G$53:$G$54</definedName>
    <definedName name="Grant_or_Loan">Dropdowns!$B$52:$B$55</definedName>
    <definedName name="GrantType">Dropdowns!$G$53:$G$55</definedName>
    <definedName name="Loan">Dropdowns!$H$53:$H$57</definedName>
    <definedName name="LoanType">Dropdowns!$H$53:$H$57</definedName>
    <definedName name="Non_LIH_Units">Dropdowns!$B$88:$B$90</definedName>
    <definedName name="NonRes_FundSource">Dropdowns!$E$157:$E$171</definedName>
    <definedName name="OnSite_OffSite">Dropdowns!$B$175:$B$177</definedName>
    <definedName name="OnTime_OnBudget">Dropdowns!$B$150:$B$154</definedName>
    <definedName name="Population_Types">Dropdowns!$B$3:$B$23</definedName>
    <definedName name="_xlnm.Print_Area" localSheetId="7">'1'!$B$2:$Q$60</definedName>
    <definedName name="_xlnm.Print_Area" localSheetId="8">'2A'!$B$2:$V$41</definedName>
    <definedName name="_xlnm.Print_Area" localSheetId="9">'2B'!$B$12:$P$34</definedName>
    <definedName name="_xlnm.Print_Area" localSheetId="10">'2C'!$B$12:$L$151</definedName>
    <definedName name="_xlnm.Print_Area" localSheetId="11">'3'!$B$15:$H$56</definedName>
    <definedName name="_xlnm.Print_Area" localSheetId="12">'4'!$B$2:$H$34</definedName>
    <definedName name="_xlnm.Print_Area" localSheetId="13">'5'!$B$12:$G$85</definedName>
    <definedName name="_xlnm.Print_Area" localSheetId="3">'5 Default Check'!$B$3:$F$68</definedName>
    <definedName name="_xlnm.Print_Area" localSheetId="14">'6A'!$B$13:$V$125</definedName>
    <definedName name="_xlnm.Print_Area" localSheetId="15">'6B'!$B$6:$L$102</definedName>
    <definedName name="_xlnm.Print_Area" localSheetId="16">'6C'!$B$10:$L$121</definedName>
    <definedName name="_xlnm.Print_Area" localSheetId="18">'6D'!$B$6:$I$56</definedName>
    <definedName name="_xlnm.Print_Area" localSheetId="21">'6E'!$B$7:$J$59</definedName>
    <definedName name="_xlnm.Print_Area" localSheetId="22">'7A'!$B$9:$Q$52</definedName>
    <definedName name="_xlnm.Print_Area" localSheetId="24">'7B'!$B$9:$AJ$61</definedName>
    <definedName name="_xlnm.Print_Area" localSheetId="25">'8A'!$B$8:$Q$53</definedName>
    <definedName name="_xlnm.Print_Area" localSheetId="26">'8B'!$B$8:$J$51</definedName>
    <definedName name="_xlnm.Print_Area" localSheetId="27">'8C'!$B$9:$S$65</definedName>
    <definedName name="_xlnm.Print_Area" localSheetId="28">'8D'!$B$13:$Y$120</definedName>
    <definedName name="_xlnm.Print_Area" localSheetId="29">'8E'!$B$8:$F$48</definedName>
    <definedName name="_xlnm.Print_Area" localSheetId="30">'9A'!$B$2:$I$98</definedName>
    <definedName name="_xlnm.Print_Area" localSheetId="31">'9B'!$B$7:$Y$38</definedName>
    <definedName name="_xlnm.Print_Area" localSheetId="32">'9C'!$B$12:$M$38</definedName>
    <definedName name="_xlnm.Print_Area" localSheetId="33">'9D'!$B$14:$L$42</definedName>
    <definedName name="_xlnm.Print_Area" localSheetId="34">'9E'!$B$7:$J$25</definedName>
    <definedName name="_xlnm.Print_Area" localSheetId="5">Definitions!$A$1:$L$44</definedName>
    <definedName name="_xlnm.Print_Area" localSheetId="6">'Validations Checklist'!$A$1:$J$27</definedName>
    <definedName name="_xlnm.Print_Titles" localSheetId="14">'6A'!$13:$21</definedName>
    <definedName name="_xlnm.Print_Titles" localSheetId="15">'6B'!$6:$12</definedName>
    <definedName name="_xlnm.Print_Titles" localSheetId="16">'6C'!$10:$19</definedName>
    <definedName name="Project_Status">Dropdowns!$B$133:$B$137</definedName>
    <definedName name="Project_Type">Dropdowns!$B$139:$B$141</definedName>
    <definedName name="Public_or_Private">Dropdowns!$B$61:$B$63</definedName>
    <definedName name="Region">'ESDS-Lookup Table'!$A$2:$A$4</definedName>
    <definedName name="Relo_Units">Dropdowns!$E$69:$E$77</definedName>
    <definedName name="Res_Type">Dropdowns!$B$41:$B$45</definedName>
    <definedName name="ResOrNonRes">Dropdowns!$B$106:$B$108</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Check'!$E$7:$E$68</definedName>
    <definedName name="Schedule_Dates">'5'!$E$18:$E$84</definedName>
    <definedName name="Schedule_Tasks" localSheetId="3">'5 Default Check'!$D$7:$D$67</definedName>
    <definedName name="Schedule_Tasks">'5'!$D$18:$D$84</definedName>
    <definedName name="Type">'ESDS-Lookup Table'!$B$2:$B$5</definedName>
    <definedName name="Units">Dropdowns!$B$69:$B$76</definedName>
    <definedName name="Units_and_Beds">Dropdowns!$B$78:$B$86</definedName>
    <definedName name="Units_or_Beds">Dropdowns!$B$47:$B$49</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Dropdowns!$B$31:$B$34</definedName>
    <definedName name="Yes_No_Partial">Dropdowns!$B$36:$B$39</definedName>
    <definedName name="Yes_or_No">Dropdowns!$B$27:$B$29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26" l="1"/>
  <c r="W114" i="106"/>
  <c r="V114" i="106"/>
  <c r="U114" i="106"/>
  <c r="T114" i="106"/>
  <c r="S114" i="106"/>
  <c r="R114" i="106"/>
  <c r="Q114" i="106"/>
  <c r="P114" i="106"/>
  <c r="O114" i="106"/>
  <c r="N114" i="106"/>
  <c r="M114" i="106"/>
  <c r="L114" i="106"/>
  <c r="K114" i="106"/>
  <c r="J114" i="106"/>
  <c r="W113" i="106"/>
  <c r="V113" i="106"/>
  <c r="U113" i="106"/>
  <c r="T113" i="106"/>
  <c r="S113" i="106"/>
  <c r="R113" i="106"/>
  <c r="Q113" i="106"/>
  <c r="P113" i="106"/>
  <c r="O113" i="106"/>
  <c r="N113" i="106"/>
  <c r="M113" i="106"/>
  <c r="L113" i="106"/>
  <c r="K113" i="106"/>
  <c r="J113" i="106"/>
  <c r="I113" i="106"/>
  <c r="I110" i="106"/>
  <c r="I103" i="106"/>
  <c r="I112" i="106"/>
  <c r="I114" i="106"/>
  <c r="W103" i="106"/>
  <c r="V103" i="106"/>
  <c r="U103" i="106"/>
  <c r="T103" i="106"/>
  <c r="S103" i="106"/>
  <c r="R103" i="106"/>
  <c r="Q103" i="106"/>
  <c r="P103" i="106"/>
  <c r="O103" i="106"/>
  <c r="N103" i="106"/>
  <c r="M103" i="106"/>
  <c r="L103" i="106"/>
  <c r="K103" i="106"/>
  <c r="J103" i="106"/>
  <c r="W102" i="106"/>
  <c r="V102" i="106"/>
  <c r="U102" i="106"/>
  <c r="T102" i="106"/>
  <c r="S102" i="106"/>
  <c r="R102" i="106"/>
  <c r="Q102" i="106"/>
  <c r="P102" i="106"/>
  <c r="O102" i="106"/>
  <c r="N102" i="106"/>
  <c r="M102" i="106"/>
  <c r="L102" i="106"/>
  <c r="K102" i="106"/>
  <c r="J102" i="106"/>
  <c r="I102" i="106"/>
  <c r="I21" i="11" l="1"/>
  <c r="I49" i="11"/>
  <c r="I22" i="11"/>
  <c r="I23" i="11"/>
  <c r="I24" i="11"/>
  <c r="I25" i="11"/>
  <c r="I26" i="11"/>
  <c r="I30" i="11"/>
  <c r="I31" i="11"/>
  <c r="I32" i="11"/>
  <c r="I33" i="11"/>
  <c r="I34" i="11"/>
  <c r="I35" i="11"/>
  <c r="I36" i="11"/>
  <c r="I37" i="11"/>
  <c r="I38" i="11"/>
  <c r="I39" i="11"/>
  <c r="I40" i="11"/>
  <c r="I41" i="11"/>
  <c r="I42" i="11"/>
  <c r="I43" i="11"/>
  <c r="I44" i="11"/>
  <c r="I45" i="11"/>
  <c r="I76" i="106" l="1"/>
  <c r="I72" i="106"/>
  <c r="E27" i="21" l="1"/>
  <c r="P38" i="3"/>
  <c r="P37" i="3"/>
  <c r="P36" i="3"/>
  <c r="P35" i="3"/>
  <c r="P34" i="3"/>
  <c r="P33" i="3"/>
  <c r="P32" i="3"/>
  <c r="P31" i="3"/>
  <c r="P30" i="3"/>
  <c r="P29" i="3"/>
  <c r="P28" i="3"/>
  <c r="P27" i="3"/>
  <c r="P26" i="3"/>
  <c r="P25" i="3"/>
  <c r="E9" i="43" l="1"/>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7" i="43"/>
  <c r="E8" i="43"/>
  <c r="O14" i="16"/>
  <c r="N14" i="16"/>
  <c r="P14" i="16" l="1"/>
  <c r="F37" i="49"/>
  <c r="H38" i="12"/>
  <c r="O23" i="16" l="1"/>
  <c r="E20" i="17"/>
  <c r="D20" i="17"/>
  <c r="F19" i="17"/>
  <c r="F18" i="17"/>
  <c r="F17" i="17"/>
  <c r="F16" i="17"/>
  <c r="N29" i="16"/>
  <c r="P29" i="16" s="1"/>
  <c r="L29" i="16"/>
  <c r="L30" i="16"/>
  <c r="D27" i="16"/>
  <c r="F20" i="17" l="1"/>
  <c r="AI43" i="15"/>
  <c r="C38" i="3" l="1"/>
  <c r="C37" i="3"/>
  <c r="C36" i="3"/>
  <c r="C35" i="3"/>
  <c r="C34" i="3"/>
  <c r="C33" i="3"/>
  <c r="C32" i="3"/>
  <c r="C31" i="3"/>
  <c r="C30" i="3"/>
  <c r="C29" i="3"/>
  <c r="C28" i="3"/>
  <c r="C27" i="3"/>
  <c r="C26" i="3"/>
  <c r="C25" i="3"/>
  <c r="E43" i="21"/>
  <c r="E42" i="21"/>
  <c r="E41" i="21"/>
  <c r="E40" i="21"/>
  <c r="E39" i="21"/>
  <c r="E38" i="21"/>
  <c r="E37" i="21"/>
  <c r="E36" i="21"/>
  <c r="E35" i="21"/>
  <c r="E34" i="21"/>
  <c r="E33" i="21"/>
  <c r="E32" i="21"/>
  <c r="E31" i="21"/>
  <c r="E30" i="21"/>
  <c r="E29" i="21"/>
  <c r="E28" i="21"/>
  <c r="E26" i="21"/>
  <c r="E25" i="21"/>
  <c r="I35" i="106"/>
  <c r="N42" i="36" l="1"/>
  <c r="J78" i="106" l="1"/>
  <c r="K78" i="106" s="1"/>
  <c r="L78" i="106" s="1"/>
  <c r="M78" i="106" s="1"/>
  <c r="N78" i="106" s="1"/>
  <c r="O78" i="106" s="1"/>
  <c r="P78" i="106" s="1"/>
  <c r="Q78" i="106" s="1"/>
  <c r="R78" i="106" s="1"/>
  <c r="S78" i="106" s="1"/>
  <c r="T78" i="106" s="1"/>
  <c r="U78" i="106" s="1"/>
  <c r="V78" i="106" s="1"/>
  <c r="W78" i="106" s="1"/>
  <c r="H76" i="106"/>
  <c r="J75" i="106"/>
  <c r="K75" i="106" s="1"/>
  <c r="L75" i="106" s="1"/>
  <c r="M75" i="106" s="1"/>
  <c r="N75" i="106" s="1"/>
  <c r="O75" i="106" s="1"/>
  <c r="P75" i="106" s="1"/>
  <c r="Q75" i="106" s="1"/>
  <c r="R75" i="106" s="1"/>
  <c r="S75" i="106" s="1"/>
  <c r="T75" i="106" s="1"/>
  <c r="U75" i="106" s="1"/>
  <c r="V75" i="106" s="1"/>
  <c r="W75" i="106" s="1"/>
  <c r="J74" i="106"/>
  <c r="K74" i="106" s="1"/>
  <c r="H72" i="106"/>
  <c r="J71" i="106"/>
  <c r="K71" i="106" s="1"/>
  <c r="L71" i="106" s="1"/>
  <c r="M71" i="106" s="1"/>
  <c r="N71" i="106" s="1"/>
  <c r="O71" i="106" s="1"/>
  <c r="P71" i="106" s="1"/>
  <c r="Q71" i="106" s="1"/>
  <c r="R71" i="106" s="1"/>
  <c r="S71" i="106" s="1"/>
  <c r="T71" i="106" s="1"/>
  <c r="U71" i="106" s="1"/>
  <c r="V71" i="106" s="1"/>
  <c r="W71" i="106" s="1"/>
  <c r="J70" i="106"/>
  <c r="K70" i="106" s="1"/>
  <c r="J61" i="106"/>
  <c r="K61" i="106" s="1"/>
  <c r="L61" i="106" s="1"/>
  <c r="M61" i="106" s="1"/>
  <c r="N61" i="106" s="1"/>
  <c r="O61" i="106" s="1"/>
  <c r="P61" i="106" s="1"/>
  <c r="Q61" i="106" s="1"/>
  <c r="R61" i="106" s="1"/>
  <c r="S61" i="106" s="1"/>
  <c r="T61" i="106" s="1"/>
  <c r="U61" i="106" s="1"/>
  <c r="V61" i="106" s="1"/>
  <c r="W61" i="106" s="1"/>
  <c r="J60" i="106"/>
  <c r="K60" i="106" s="1"/>
  <c r="L60" i="106" s="1"/>
  <c r="M60" i="106" s="1"/>
  <c r="N60" i="106" s="1"/>
  <c r="O60" i="106" s="1"/>
  <c r="P60" i="106" s="1"/>
  <c r="Q60" i="106" s="1"/>
  <c r="R60" i="106" s="1"/>
  <c r="S60" i="106" s="1"/>
  <c r="T60" i="106" s="1"/>
  <c r="U60" i="106" s="1"/>
  <c r="V60" i="106" s="1"/>
  <c r="W60" i="106" s="1"/>
  <c r="J59" i="106"/>
  <c r="K59" i="106" s="1"/>
  <c r="L59" i="106" s="1"/>
  <c r="M59" i="106" s="1"/>
  <c r="N59" i="106" s="1"/>
  <c r="O59" i="106" s="1"/>
  <c r="P59" i="106" s="1"/>
  <c r="Q59" i="106" s="1"/>
  <c r="R59" i="106" s="1"/>
  <c r="S59" i="106" s="1"/>
  <c r="T59" i="106" s="1"/>
  <c r="U59" i="106" s="1"/>
  <c r="V59" i="106" s="1"/>
  <c r="W59" i="106" s="1"/>
  <c r="J58" i="106"/>
  <c r="K58" i="106" s="1"/>
  <c r="L58" i="106" s="1"/>
  <c r="M58" i="106" s="1"/>
  <c r="N58" i="106" s="1"/>
  <c r="O58" i="106" s="1"/>
  <c r="P58" i="106" s="1"/>
  <c r="Q58" i="106" s="1"/>
  <c r="R58" i="106" s="1"/>
  <c r="S58" i="106" s="1"/>
  <c r="T58" i="106" s="1"/>
  <c r="U58" i="106" s="1"/>
  <c r="V58" i="106" s="1"/>
  <c r="W58" i="106" s="1"/>
  <c r="J57" i="106"/>
  <c r="K57" i="106" s="1"/>
  <c r="L57" i="106" s="1"/>
  <c r="M57" i="106" s="1"/>
  <c r="N57" i="106" s="1"/>
  <c r="O57" i="106" s="1"/>
  <c r="P57" i="106" s="1"/>
  <c r="Q57" i="106" s="1"/>
  <c r="R57" i="106" s="1"/>
  <c r="S57" i="106" s="1"/>
  <c r="T57" i="106" s="1"/>
  <c r="U57" i="106" s="1"/>
  <c r="V57" i="106" s="1"/>
  <c r="W57" i="106" s="1"/>
  <c r="J56" i="106"/>
  <c r="K56" i="106" s="1"/>
  <c r="L56" i="106" s="1"/>
  <c r="M56" i="106" s="1"/>
  <c r="N56" i="106" s="1"/>
  <c r="O56" i="106" s="1"/>
  <c r="P56" i="106" s="1"/>
  <c r="Q56" i="106" s="1"/>
  <c r="R56" i="106" s="1"/>
  <c r="S56" i="106" s="1"/>
  <c r="T56" i="106" s="1"/>
  <c r="U56" i="106" s="1"/>
  <c r="V56" i="106" s="1"/>
  <c r="W56" i="106" s="1"/>
  <c r="J55" i="106"/>
  <c r="K55" i="106" s="1"/>
  <c r="L55" i="106" s="1"/>
  <c r="M55" i="106" s="1"/>
  <c r="N55" i="106" s="1"/>
  <c r="O55" i="106" s="1"/>
  <c r="P55" i="106" s="1"/>
  <c r="Q55" i="106" s="1"/>
  <c r="R55" i="106" s="1"/>
  <c r="S55" i="106" s="1"/>
  <c r="T55" i="106" s="1"/>
  <c r="U55" i="106" s="1"/>
  <c r="V55" i="106" s="1"/>
  <c r="W55" i="106" s="1"/>
  <c r="J54" i="106"/>
  <c r="K54" i="106" s="1"/>
  <c r="L54" i="106" s="1"/>
  <c r="M54" i="106" s="1"/>
  <c r="N54" i="106" s="1"/>
  <c r="O54" i="106" s="1"/>
  <c r="P54" i="106" s="1"/>
  <c r="Q54" i="106" s="1"/>
  <c r="R54" i="106" s="1"/>
  <c r="S54" i="106" s="1"/>
  <c r="T54" i="106" s="1"/>
  <c r="U54" i="106" s="1"/>
  <c r="V54" i="106" s="1"/>
  <c r="W54" i="106" s="1"/>
  <c r="J53" i="106"/>
  <c r="K53" i="106" s="1"/>
  <c r="L53" i="106" s="1"/>
  <c r="M53" i="106" s="1"/>
  <c r="N53" i="106" s="1"/>
  <c r="O53" i="106" s="1"/>
  <c r="P53" i="106" s="1"/>
  <c r="Q53" i="106" s="1"/>
  <c r="R53" i="106" s="1"/>
  <c r="S53" i="106" s="1"/>
  <c r="T53" i="106" s="1"/>
  <c r="U53" i="106" s="1"/>
  <c r="V53" i="106" s="1"/>
  <c r="W53" i="106" s="1"/>
  <c r="J52" i="106"/>
  <c r="K52" i="106" s="1"/>
  <c r="L52" i="106" s="1"/>
  <c r="M52" i="106" s="1"/>
  <c r="N52" i="106" s="1"/>
  <c r="O52" i="106" s="1"/>
  <c r="P52" i="106" s="1"/>
  <c r="Q52" i="106" s="1"/>
  <c r="R52" i="106" s="1"/>
  <c r="S52" i="106" s="1"/>
  <c r="T52" i="106" s="1"/>
  <c r="U52" i="106" s="1"/>
  <c r="V52" i="106" s="1"/>
  <c r="W52" i="106" s="1"/>
  <c r="J51" i="106"/>
  <c r="K51" i="106" s="1"/>
  <c r="L51" i="106" s="1"/>
  <c r="M51" i="106" s="1"/>
  <c r="N51" i="106" s="1"/>
  <c r="O51" i="106" s="1"/>
  <c r="P51" i="106" s="1"/>
  <c r="Q51" i="106" s="1"/>
  <c r="R51" i="106" s="1"/>
  <c r="S51" i="106" s="1"/>
  <c r="T51" i="106" s="1"/>
  <c r="U51" i="106" s="1"/>
  <c r="V51" i="106" s="1"/>
  <c r="W51" i="106" s="1"/>
  <c r="J50" i="106"/>
  <c r="K50" i="106" s="1"/>
  <c r="L50" i="106" s="1"/>
  <c r="M50" i="106" s="1"/>
  <c r="N50" i="106" s="1"/>
  <c r="O50" i="106" s="1"/>
  <c r="P50" i="106" s="1"/>
  <c r="Q50" i="106" s="1"/>
  <c r="R50" i="106" s="1"/>
  <c r="S50" i="106" s="1"/>
  <c r="T50" i="106" s="1"/>
  <c r="U50" i="106" s="1"/>
  <c r="V50" i="106" s="1"/>
  <c r="W50" i="106" s="1"/>
  <c r="J49" i="106"/>
  <c r="K49" i="106" s="1"/>
  <c r="L49" i="106" s="1"/>
  <c r="M49" i="106" s="1"/>
  <c r="N49" i="106" s="1"/>
  <c r="O49" i="106" s="1"/>
  <c r="P49" i="106" s="1"/>
  <c r="Q49" i="106" s="1"/>
  <c r="R49" i="106" s="1"/>
  <c r="S49" i="106" s="1"/>
  <c r="T49" i="106" s="1"/>
  <c r="U49" i="106" s="1"/>
  <c r="V49" i="106" s="1"/>
  <c r="W49" i="106" s="1"/>
  <c r="J48" i="106"/>
  <c r="K48" i="106" s="1"/>
  <c r="L48" i="106" s="1"/>
  <c r="M48" i="106" s="1"/>
  <c r="N48" i="106" s="1"/>
  <c r="O48" i="106" s="1"/>
  <c r="P48" i="106" s="1"/>
  <c r="Q48" i="106" s="1"/>
  <c r="R48" i="106" s="1"/>
  <c r="S48" i="106" s="1"/>
  <c r="T48" i="106" s="1"/>
  <c r="U48" i="106" s="1"/>
  <c r="V48" i="106" s="1"/>
  <c r="W48" i="106" s="1"/>
  <c r="J47" i="106"/>
  <c r="K47" i="106" s="1"/>
  <c r="L47" i="106" s="1"/>
  <c r="M47" i="106" s="1"/>
  <c r="N47" i="106" s="1"/>
  <c r="O47" i="106" s="1"/>
  <c r="P47" i="106" s="1"/>
  <c r="Q47" i="106" s="1"/>
  <c r="R47" i="106" s="1"/>
  <c r="S47" i="106" s="1"/>
  <c r="T47" i="106" s="1"/>
  <c r="U47" i="106" s="1"/>
  <c r="V47" i="106" s="1"/>
  <c r="W47" i="106" s="1"/>
  <c r="J46" i="106"/>
  <c r="K46" i="106" s="1"/>
  <c r="L46" i="106" s="1"/>
  <c r="M46" i="106" s="1"/>
  <c r="N46" i="106" s="1"/>
  <c r="O46" i="106" s="1"/>
  <c r="P46" i="106" s="1"/>
  <c r="Q46" i="106" s="1"/>
  <c r="R46" i="106" s="1"/>
  <c r="S46" i="106" s="1"/>
  <c r="T46" i="106" s="1"/>
  <c r="U46" i="106" s="1"/>
  <c r="V46" i="106" s="1"/>
  <c r="W46" i="106" s="1"/>
  <c r="J45" i="106"/>
  <c r="K45" i="106" s="1"/>
  <c r="L45" i="106" s="1"/>
  <c r="M45" i="106" s="1"/>
  <c r="N45" i="106" s="1"/>
  <c r="O45" i="106" s="1"/>
  <c r="P45" i="106" s="1"/>
  <c r="Q45" i="106" s="1"/>
  <c r="R45" i="106" s="1"/>
  <c r="S45" i="106" s="1"/>
  <c r="T45" i="106" s="1"/>
  <c r="U45" i="106" s="1"/>
  <c r="V45" i="106" s="1"/>
  <c r="W45" i="106" s="1"/>
  <c r="J44" i="106"/>
  <c r="K44" i="106" s="1"/>
  <c r="L44" i="106" s="1"/>
  <c r="M44" i="106" s="1"/>
  <c r="N44" i="106" s="1"/>
  <c r="O44" i="106" s="1"/>
  <c r="P44" i="106" s="1"/>
  <c r="Q44" i="106" s="1"/>
  <c r="R44" i="106" s="1"/>
  <c r="S44" i="106" s="1"/>
  <c r="T44" i="106" s="1"/>
  <c r="U44" i="106" s="1"/>
  <c r="V44" i="106" s="1"/>
  <c r="W44" i="106" s="1"/>
  <c r="J43" i="106"/>
  <c r="K43" i="106" s="1"/>
  <c r="L43" i="106" s="1"/>
  <c r="M43" i="106" s="1"/>
  <c r="N43" i="106" s="1"/>
  <c r="O43" i="106" s="1"/>
  <c r="P43" i="106" s="1"/>
  <c r="Q43" i="106" s="1"/>
  <c r="R43" i="106" s="1"/>
  <c r="S43" i="106" s="1"/>
  <c r="T43" i="106" s="1"/>
  <c r="U43" i="106" s="1"/>
  <c r="V43" i="106" s="1"/>
  <c r="W43" i="106" s="1"/>
  <c r="W110" i="106"/>
  <c r="V110" i="106"/>
  <c r="U110" i="106"/>
  <c r="T110" i="106"/>
  <c r="S110" i="106"/>
  <c r="R110" i="106"/>
  <c r="Q110" i="106"/>
  <c r="P110" i="106"/>
  <c r="O110" i="106"/>
  <c r="N110" i="106"/>
  <c r="M110" i="106"/>
  <c r="L110" i="106"/>
  <c r="K110" i="106"/>
  <c r="J110" i="106"/>
  <c r="W101" i="106"/>
  <c r="V101" i="106"/>
  <c r="U101" i="106"/>
  <c r="T101" i="106"/>
  <c r="S101" i="106"/>
  <c r="R101" i="106"/>
  <c r="Q101" i="106"/>
  <c r="P101" i="106"/>
  <c r="O101" i="106"/>
  <c r="N101" i="106"/>
  <c r="M101" i="106"/>
  <c r="L101" i="106"/>
  <c r="K101" i="106"/>
  <c r="J101" i="106"/>
  <c r="I101" i="106"/>
  <c r="W35" i="106"/>
  <c r="V35" i="106"/>
  <c r="U35" i="106"/>
  <c r="T35" i="106"/>
  <c r="S35" i="106"/>
  <c r="R35" i="106"/>
  <c r="Q35" i="106"/>
  <c r="P35" i="106"/>
  <c r="O35" i="106"/>
  <c r="N35" i="106"/>
  <c r="M35" i="106"/>
  <c r="L35" i="106"/>
  <c r="K35" i="106"/>
  <c r="J35" i="106"/>
  <c r="J29" i="106"/>
  <c r="K29" i="106" s="1"/>
  <c r="L29" i="106" s="1"/>
  <c r="M29" i="106" s="1"/>
  <c r="N29" i="106" s="1"/>
  <c r="O29" i="106" s="1"/>
  <c r="P29" i="106" s="1"/>
  <c r="Q29" i="106" s="1"/>
  <c r="R29" i="106" s="1"/>
  <c r="S29" i="106" s="1"/>
  <c r="T29" i="106" s="1"/>
  <c r="U29" i="106" s="1"/>
  <c r="V29" i="106" s="1"/>
  <c r="W29" i="106" s="1"/>
  <c r="J28" i="106"/>
  <c r="D16" i="106"/>
  <c r="O112" i="106" l="1"/>
  <c r="W112" i="106"/>
  <c r="Q112" i="106"/>
  <c r="J112" i="106"/>
  <c r="R112" i="106"/>
  <c r="S112" i="106"/>
  <c r="K112" i="106"/>
  <c r="L112" i="106"/>
  <c r="T112" i="106"/>
  <c r="M112" i="106"/>
  <c r="U112" i="106"/>
  <c r="N112" i="106"/>
  <c r="V112" i="106"/>
  <c r="P112" i="106"/>
  <c r="K28" i="106"/>
  <c r="L28" i="106" s="1"/>
  <c r="M28" i="106" s="1"/>
  <c r="N28" i="106" s="1"/>
  <c r="O28" i="106" s="1"/>
  <c r="P28" i="106" s="1"/>
  <c r="Q28" i="106" s="1"/>
  <c r="R28" i="106" s="1"/>
  <c r="S28" i="106" s="1"/>
  <c r="T28" i="106" s="1"/>
  <c r="U28" i="106" s="1"/>
  <c r="V28" i="106" s="1"/>
  <c r="W28" i="106" s="1"/>
  <c r="L70" i="106"/>
  <c r="K72" i="106"/>
  <c r="J76" i="106"/>
  <c r="K76" i="106"/>
  <c r="L74" i="106"/>
  <c r="J72" i="106"/>
  <c r="L76" i="106" l="1"/>
  <c r="M74" i="106"/>
  <c r="M70" i="106"/>
  <c r="L72" i="106"/>
  <c r="N70" i="106" l="1"/>
  <c r="M72" i="106"/>
  <c r="N74" i="106"/>
  <c r="M76" i="106"/>
  <c r="O74" i="106" l="1"/>
  <c r="N76" i="106"/>
  <c r="N72" i="106"/>
  <c r="O70" i="106"/>
  <c r="P74" i="106" l="1"/>
  <c r="O76" i="106"/>
  <c r="O72" i="106"/>
  <c r="P70" i="106"/>
  <c r="P76" i="106" l="1"/>
  <c r="Q74" i="106"/>
  <c r="Q70" i="106"/>
  <c r="P72" i="106"/>
  <c r="R74" i="106" l="1"/>
  <c r="Q76" i="106"/>
  <c r="Q72" i="106"/>
  <c r="R70" i="106"/>
  <c r="S74" i="106" l="1"/>
  <c r="R76" i="106"/>
  <c r="S70" i="106"/>
  <c r="R72" i="106"/>
  <c r="S76" i="106" l="1"/>
  <c r="T74" i="106"/>
  <c r="T70" i="106"/>
  <c r="S72" i="106"/>
  <c r="T76" i="106" l="1"/>
  <c r="U74" i="106"/>
  <c r="U70" i="106"/>
  <c r="T72" i="106"/>
  <c r="V74" i="106" l="1"/>
  <c r="U76" i="106"/>
  <c r="V70" i="106"/>
  <c r="U72" i="106"/>
  <c r="W74" i="106" l="1"/>
  <c r="W76" i="106" s="1"/>
  <c r="V76" i="106"/>
  <c r="V72" i="106"/>
  <c r="W70" i="106"/>
  <c r="W72" i="106" s="1"/>
  <c r="L37" i="3" l="1"/>
  <c r="L38" i="3"/>
  <c r="L36" i="3"/>
  <c r="L35" i="3"/>
  <c r="L34" i="3"/>
  <c r="L33" i="3"/>
  <c r="L32" i="3"/>
  <c r="L31" i="3"/>
  <c r="L30" i="3"/>
  <c r="L29" i="3"/>
  <c r="L28" i="3"/>
  <c r="L27" i="3"/>
  <c r="L26" i="3"/>
  <c r="L25" i="3"/>
  <c r="K39" i="3"/>
  <c r="J39" i="3"/>
  <c r="I39" i="3"/>
  <c r="H39" i="3"/>
  <c r="G39" i="3"/>
  <c r="F39" i="3"/>
  <c r="E39" i="3"/>
  <c r="D39" i="3"/>
  <c r="L39" i="3" l="1"/>
  <c r="H49" i="12" l="1"/>
  <c r="K107" i="11"/>
  <c r="J107" i="11"/>
  <c r="D27" i="49" l="1"/>
  <c r="U120" i="104" l="1"/>
  <c r="T120" i="104"/>
  <c r="Q120" i="104"/>
  <c r="P120" i="104"/>
  <c r="O120" i="104"/>
  <c r="N120" i="104"/>
  <c r="M120" i="104"/>
  <c r="L120" i="104"/>
  <c r="J120" i="104"/>
  <c r="S119" i="104"/>
  <c r="K119" i="104"/>
  <c r="S118" i="104"/>
  <c r="K118" i="104"/>
  <c r="S117" i="104"/>
  <c r="K117" i="104"/>
  <c r="S116" i="104"/>
  <c r="K116" i="104"/>
  <c r="S115" i="104"/>
  <c r="K115" i="104"/>
  <c r="S114" i="104"/>
  <c r="K114" i="104"/>
  <c r="S113" i="104"/>
  <c r="K113" i="104"/>
  <c r="U109" i="104"/>
  <c r="T109" i="104"/>
  <c r="Q109" i="104"/>
  <c r="P109" i="104"/>
  <c r="O109" i="104"/>
  <c r="N109" i="104"/>
  <c r="M109" i="104"/>
  <c r="L109" i="104"/>
  <c r="S108" i="104"/>
  <c r="K108" i="104"/>
  <c r="S107" i="104"/>
  <c r="K107" i="104"/>
  <c r="S106" i="104"/>
  <c r="K106" i="104"/>
  <c r="S105" i="104"/>
  <c r="K105" i="104"/>
  <c r="S104" i="104"/>
  <c r="K104" i="104"/>
  <c r="S103" i="104"/>
  <c r="K103" i="104"/>
  <c r="S102" i="104"/>
  <c r="K102" i="104"/>
  <c r="S101" i="104"/>
  <c r="K101" i="104"/>
  <c r="S100" i="104"/>
  <c r="K100" i="104"/>
  <c r="S99" i="104"/>
  <c r="K99" i="104"/>
  <c r="S98" i="104"/>
  <c r="K98" i="104"/>
  <c r="S97" i="104"/>
  <c r="K97" i="104"/>
  <c r="U94" i="104"/>
  <c r="T94" i="104"/>
  <c r="Q94" i="104"/>
  <c r="P94" i="104"/>
  <c r="O94" i="104"/>
  <c r="N94" i="104"/>
  <c r="M94" i="104"/>
  <c r="L94" i="104"/>
  <c r="J94" i="104"/>
  <c r="S93" i="104"/>
  <c r="K93" i="104"/>
  <c r="S92" i="104"/>
  <c r="K92" i="104"/>
  <c r="S91" i="104"/>
  <c r="K91" i="104"/>
  <c r="U88" i="104"/>
  <c r="T88" i="104"/>
  <c r="Q88" i="104"/>
  <c r="P88" i="104"/>
  <c r="O88" i="104"/>
  <c r="N88" i="104"/>
  <c r="M88" i="104"/>
  <c r="L88" i="104"/>
  <c r="J88" i="104"/>
  <c r="S87" i="104"/>
  <c r="K87" i="104"/>
  <c r="S86" i="104"/>
  <c r="K86" i="104"/>
  <c r="S85" i="104"/>
  <c r="K85" i="104"/>
  <c r="S84" i="104"/>
  <c r="K84" i="104"/>
  <c r="S83" i="104"/>
  <c r="K83" i="104"/>
  <c r="S82" i="104"/>
  <c r="K82" i="104"/>
  <c r="S81" i="104"/>
  <c r="K81" i="104"/>
  <c r="S80" i="104"/>
  <c r="K80" i="104"/>
  <c r="U77" i="104"/>
  <c r="T77" i="104"/>
  <c r="Q77" i="104"/>
  <c r="P77" i="104"/>
  <c r="O77" i="104"/>
  <c r="N77" i="104"/>
  <c r="M77" i="104"/>
  <c r="L77" i="104"/>
  <c r="J77" i="104"/>
  <c r="S76" i="104"/>
  <c r="K76" i="104"/>
  <c r="S75" i="104"/>
  <c r="K75" i="104"/>
  <c r="S74" i="104"/>
  <c r="K74" i="104"/>
  <c r="S73" i="104"/>
  <c r="S77" i="104" s="1"/>
  <c r="K73" i="104"/>
  <c r="S72" i="104"/>
  <c r="K72" i="104"/>
  <c r="U69" i="104"/>
  <c r="T69" i="104"/>
  <c r="Q69" i="104"/>
  <c r="P69" i="104"/>
  <c r="O69" i="104"/>
  <c r="N69" i="104"/>
  <c r="M69" i="104"/>
  <c r="L69" i="104"/>
  <c r="J69" i="104"/>
  <c r="S68" i="104"/>
  <c r="S69" i="104" s="1"/>
  <c r="K68" i="104"/>
  <c r="S67" i="104"/>
  <c r="K67" i="104"/>
  <c r="U64" i="104"/>
  <c r="T64" i="104"/>
  <c r="Q64" i="104"/>
  <c r="P64" i="104"/>
  <c r="O64" i="104"/>
  <c r="N64" i="104"/>
  <c r="M64" i="104"/>
  <c r="L64" i="104"/>
  <c r="J64" i="104"/>
  <c r="S63" i="104"/>
  <c r="K63" i="104"/>
  <c r="S62" i="104"/>
  <c r="K62" i="104"/>
  <c r="S61" i="104"/>
  <c r="K61" i="104"/>
  <c r="S60" i="104"/>
  <c r="K60" i="104"/>
  <c r="S59" i="104"/>
  <c r="K59" i="104"/>
  <c r="S58" i="104"/>
  <c r="K58" i="104"/>
  <c r="S57" i="104"/>
  <c r="K57" i="104"/>
  <c r="S56" i="104"/>
  <c r="K56" i="104"/>
  <c r="S55" i="104"/>
  <c r="K55" i="104"/>
  <c r="S54" i="104"/>
  <c r="K54" i="104"/>
  <c r="S53" i="104"/>
  <c r="K53" i="104"/>
  <c r="S52" i="104"/>
  <c r="K52" i="104"/>
  <c r="S51" i="104"/>
  <c r="K51" i="104"/>
  <c r="U48" i="104"/>
  <c r="T48" i="104"/>
  <c r="Q48" i="104"/>
  <c r="P48" i="104"/>
  <c r="O48" i="104"/>
  <c r="N48" i="104"/>
  <c r="M48" i="104"/>
  <c r="L48" i="104"/>
  <c r="J48" i="104"/>
  <c r="S47" i="104"/>
  <c r="K47" i="104"/>
  <c r="S46" i="104"/>
  <c r="K46" i="104"/>
  <c r="S45" i="104"/>
  <c r="K45" i="104"/>
  <c r="S44" i="104"/>
  <c r="K44" i="104"/>
  <c r="S43" i="104"/>
  <c r="K43" i="104"/>
  <c r="S42" i="104"/>
  <c r="K42" i="104"/>
  <c r="S41" i="104"/>
  <c r="K41" i="104"/>
  <c r="S40" i="104"/>
  <c r="K40" i="104"/>
  <c r="S39" i="104"/>
  <c r="K39" i="104"/>
  <c r="S38" i="104"/>
  <c r="K38" i="104"/>
  <c r="G38" i="104"/>
  <c r="S37" i="104"/>
  <c r="K37" i="104"/>
  <c r="G37" i="104"/>
  <c r="S36" i="104"/>
  <c r="K36" i="104"/>
  <c r="S35" i="104"/>
  <c r="K35" i="104"/>
  <c r="S34" i="104"/>
  <c r="K34" i="104"/>
  <c r="S33" i="104"/>
  <c r="K33" i="104"/>
  <c r="S32" i="104"/>
  <c r="K32" i="104"/>
  <c r="U29" i="104"/>
  <c r="T29" i="104"/>
  <c r="Q29" i="104"/>
  <c r="P29" i="104"/>
  <c r="O29" i="104"/>
  <c r="N29" i="104"/>
  <c r="M29" i="104"/>
  <c r="L29" i="104"/>
  <c r="J29" i="104"/>
  <c r="S28" i="104"/>
  <c r="K28" i="104"/>
  <c r="E26" i="11" s="1"/>
  <c r="S27" i="104"/>
  <c r="K27" i="104"/>
  <c r="S26" i="104"/>
  <c r="K26" i="104"/>
  <c r="S25" i="104"/>
  <c r="K25" i="104"/>
  <c r="S24" i="104"/>
  <c r="K24" i="104"/>
  <c r="S23" i="104"/>
  <c r="K23" i="104"/>
  <c r="C16" i="104"/>
  <c r="S94" i="104" l="1"/>
  <c r="S88" i="104"/>
  <c r="S109" i="104"/>
  <c r="N123" i="104"/>
  <c r="O123" i="104"/>
  <c r="S120" i="104"/>
  <c r="U123" i="104"/>
  <c r="S64" i="104"/>
  <c r="S48" i="104"/>
  <c r="S29" i="104"/>
  <c r="K69" i="104"/>
  <c r="Q123" i="104"/>
  <c r="P123" i="104"/>
  <c r="T123" i="104"/>
  <c r="M123" i="104"/>
  <c r="I34" i="10"/>
  <c r="I30" i="10"/>
  <c r="I25" i="10"/>
  <c r="I31" i="10"/>
  <c r="I23" i="10"/>
  <c r="I27" i="10"/>
  <c r="I24" i="10"/>
  <c r="I35" i="10"/>
  <c r="I32" i="10"/>
  <c r="I36" i="10"/>
  <c r="I26" i="10"/>
  <c r="E45" i="11"/>
  <c r="I37" i="10"/>
  <c r="I28" i="10"/>
  <c r="I29" i="10"/>
  <c r="I33" i="10"/>
  <c r="I61" i="11"/>
  <c r="E61" i="11" s="1"/>
  <c r="I52" i="10"/>
  <c r="I58" i="11"/>
  <c r="I49" i="10"/>
  <c r="I54" i="11"/>
  <c r="I45" i="10"/>
  <c r="I48" i="10"/>
  <c r="I57" i="11"/>
  <c r="I46" i="10"/>
  <c r="I55" i="11"/>
  <c r="I59" i="11"/>
  <c r="I50" i="10"/>
  <c r="I53" i="11"/>
  <c r="I44" i="10"/>
  <c r="I51" i="11"/>
  <c r="I42" i="10"/>
  <c r="I40" i="10"/>
  <c r="I50" i="11"/>
  <c r="I41" i="10"/>
  <c r="I52" i="11"/>
  <c r="I43" i="10"/>
  <c r="I47" i="10"/>
  <c r="I56" i="11"/>
  <c r="I60" i="11"/>
  <c r="I51" i="10"/>
  <c r="I56" i="10"/>
  <c r="I66" i="11"/>
  <c r="I55" i="10"/>
  <c r="I65" i="11"/>
  <c r="I73" i="11"/>
  <c r="I62" i="10"/>
  <c r="I74" i="11"/>
  <c r="I63" i="10"/>
  <c r="I70" i="11"/>
  <c r="I59" i="10"/>
  <c r="I71" i="11"/>
  <c r="I60" i="10"/>
  <c r="I72" i="11"/>
  <c r="I61" i="10"/>
  <c r="I79" i="11"/>
  <c r="I67" i="10"/>
  <c r="I83" i="11"/>
  <c r="I71" i="10"/>
  <c r="I68" i="10"/>
  <c r="I80" i="11"/>
  <c r="I85" i="11"/>
  <c r="E85" i="11" s="1"/>
  <c r="I73" i="10"/>
  <c r="I69" i="10"/>
  <c r="I81" i="11"/>
  <c r="I66" i="10"/>
  <c r="I78" i="11"/>
  <c r="I82" i="11"/>
  <c r="I70" i="10"/>
  <c r="I84" i="11"/>
  <c r="I72" i="10"/>
  <c r="I91" i="11"/>
  <c r="E91" i="11" s="1"/>
  <c r="I78" i="10"/>
  <c r="I77" i="10"/>
  <c r="I90" i="11"/>
  <c r="I89" i="11"/>
  <c r="I76" i="10"/>
  <c r="I99" i="11"/>
  <c r="I85" i="10"/>
  <c r="I103" i="11"/>
  <c r="I89" i="10"/>
  <c r="I96" i="11"/>
  <c r="I82" i="10"/>
  <c r="I83" i="10"/>
  <c r="I97" i="11"/>
  <c r="I100" i="11"/>
  <c r="I86" i="10"/>
  <c r="I104" i="11"/>
  <c r="I90" i="10"/>
  <c r="I105" i="11"/>
  <c r="I91" i="10"/>
  <c r="I81" i="10"/>
  <c r="I95" i="11"/>
  <c r="I98" i="11"/>
  <c r="I84" i="10"/>
  <c r="I101" i="11"/>
  <c r="I87" i="10"/>
  <c r="I102" i="11"/>
  <c r="I88" i="10"/>
  <c r="I106" i="11"/>
  <c r="I92" i="10"/>
  <c r="I100" i="10"/>
  <c r="I115" i="11"/>
  <c r="I96" i="10"/>
  <c r="I111" i="11"/>
  <c r="I97" i="10"/>
  <c r="I112" i="11"/>
  <c r="I101" i="10"/>
  <c r="I116" i="11"/>
  <c r="I99" i="10"/>
  <c r="I114" i="11"/>
  <c r="I95" i="10"/>
  <c r="I110" i="11"/>
  <c r="I113" i="11"/>
  <c r="I98" i="10"/>
  <c r="K120" i="104"/>
  <c r="K109" i="104"/>
  <c r="K94" i="104"/>
  <c r="K88" i="104"/>
  <c r="K77" i="104"/>
  <c r="K64" i="104"/>
  <c r="K48" i="104"/>
  <c r="I22" i="10"/>
  <c r="L123" i="104"/>
  <c r="I19" i="10"/>
  <c r="I18" i="10"/>
  <c r="I17" i="10"/>
  <c r="I16" i="10"/>
  <c r="I15" i="10"/>
  <c r="K29" i="104"/>
  <c r="I14" i="10"/>
  <c r="K123" i="104" l="1"/>
  <c r="S123" i="104"/>
  <c r="S122" i="104"/>
  <c r="K122" i="104"/>
  <c r="CK2" i="103"/>
  <c r="CJ2" i="103"/>
  <c r="J123" i="104" l="1"/>
  <c r="H37" i="12"/>
  <c r="CF2" i="103"/>
  <c r="H2" i="103"/>
  <c r="G2" i="103"/>
  <c r="F2" i="103"/>
  <c r="E2" i="103"/>
  <c r="D2" i="103"/>
  <c r="C2" i="103"/>
  <c r="B2" i="103"/>
  <c r="AU2" i="103"/>
  <c r="AT2" i="103"/>
  <c r="AS2" i="103"/>
  <c r="AR2" i="103"/>
  <c r="AQ2" i="103"/>
  <c r="AP2" i="103"/>
  <c r="AO2" i="103"/>
  <c r="AN2" i="103"/>
  <c r="AM2" i="103"/>
  <c r="AL2" i="103"/>
  <c r="AK2" i="103"/>
  <c r="AJ2" i="103"/>
  <c r="AI2" i="103"/>
  <c r="AH2" i="103"/>
  <c r="AG2" i="103"/>
  <c r="AF2" i="103"/>
  <c r="AE2" i="103"/>
  <c r="AD2" i="103"/>
  <c r="BN2" i="103"/>
  <c r="BM2" i="103"/>
  <c r="BL2" i="103"/>
  <c r="BJ2" i="103"/>
  <c r="BO2" i="103"/>
  <c r="BI2" i="103"/>
  <c r="BH2" i="103"/>
  <c r="BG2" i="103"/>
  <c r="BF2" i="103"/>
  <c r="BE2" i="103"/>
  <c r="BD2" i="103"/>
  <c r="BC2" i="103"/>
  <c r="BB2" i="103"/>
  <c r="BA2" i="103"/>
  <c r="AZ2" i="103"/>
  <c r="AY2" i="103"/>
  <c r="AX2" i="103"/>
  <c r="AW2" i="103"/>
  <c r="BK2" i="103"/>
  <c r="BS2" i="103"/>
  <c r="BR2" i="103"/>
  <c r="BZ2" i="103"/>
  <c r="BX2" i="103"/>
  <c r="BV2" i="103"/>
  <c r="CG2" i="103" l="1"/>
  <c r="DU2" i="103"/>
  <c r="G7" i="102" l="1"/>
  <c r="F7" i="102"/>
  <c r="E7" i="102"/>
  <c r="D7" i="102"/>
  <c r="C7" i="102"/>
  <c r="B7" i="102"/>
  <c r="G6" i="102"/>
  <c r="F6" i="102"/>
  <c r="E6" i="102"/>
  <c r="D6" i="102"/>
  <c r="C6" i="102"/>
  <c r="B6" i="102"/>
  <c r="G5" i="102"/>
  <c r="F5" i="102"/>
  <c r="E5" i="102"/>
  <c r="D5" i="102"/>
  <c r="C5" i="102"/>
  <c r="B5" i="102"/>
  <c r="G4" i="102"/>
  <c r="F4" i="102"/>
  <c r="E4" i="102"/>
  <c r="D4" i="102"/>
  <c r="C4" i="102"/>
  <c r="B4" i="102"/>
  <c r="G3" i="102"/>
  <c r="F3" i="102"/>
  <c r="E3" i="102"/>
  <c r="D3" i="102"/>
  <c r="C3" i="102"/>
  <c r="B3" i="102"/>
  <c r="G2" i="102"/>
  <c r="F2" i="102"/>
  <c r="E2" i="102"/>
  <c r="D2" i="102"/>
  <c r="C2" i="102"/>
  <c r="B2" i="102"/>
  <c r="Q2" i="100" l="1"/>
  <c r="P2" i="100"/>
  <c r="O2" i="100"/>
  <c r="N2" i="100"/>
  <c r="M2" i="100"/>
  <c r="L2" i="100"/>
  <c r="K2" i="100"/>
  <c r="J2" i="100"/>
  <c r="I2" i="100"/>
  <c r="H2" i="100"/>
  <c r="G2" i="100"/>
  <c r="F2" i="100"/>
  <c r="E2" i="100"/>
  <c r="EY2" i="99"/>
  <c r="EX2" i="99"/>
  <c r="EW2" i="99"/>
  <c r="EV2" i="99"/>
  <c r="EU2" i="99"/>
  <c r="ET2" i="99"/>
  <c r="ES2" i="99"/>
  <c r="ER2" i="99"/>
  <c r="EQ2" i="99"/>
  <c r="EP2" i="99"/>
  <c r="EO2" i="99"/>
  <c r="EN2" i="99"/>
  <c r="EM2" i="99"/>
  <c r="EL2" i="99"/>
  <c r="EK2" i="99"/>
  <c r="EJ2" i="99"/>
  <c r="EI2" i="99"/>
  <c r="EH2" i="99"/>
  <c r="EG2" i="99"/>
  <c r="EF2" i="99"/>
  <c r="EE2" i="99"/>
  <c r="ED2" i="99"/>
  <c r="EC2" i="99"/>
  <c r="EB2" i="99"/>
  <c r="EA2" i="99"/>
  <c r="DZ2" i="99"/>
  <c r="DY2" i="99"/>
  <c r="DX2" i="99"/>
  <c r="DW2" i="99"/>
  <c r="DV2" i="99"/>
  <c r="DU2" i="99"/>
  <c r="DT2" i="99"/>
  <c r="DS2" i="99"/>
  <c r="DR2" i="99"/>
  <c r="DQ2" i="99"/>
  <c r="DP2" i="99"/>
  <c r="DO2" i="99"/>
  <c r="DN2" i="99"/>
  <c r="DM2" i="99"/>
  <c r="DL2" i="99"/>
  <c r="DK2" i="99"/>
  <c r="DJ2" i="99"/>
  <c r="DI2" i="99"/>
  <c r="DH2" i="99"/>
  <c r="DG2" i="99"/>
  <c r="DF2" i="99"/>
  <c r="DE2" i="99"/>
  <c r="DD2" i="99"/>
  <c r="DC2" i="99"/>
  <c r="DB2" i="99"/>
  <c r="DA2" i="99"/>
  <c r="CZ2" i="99"/>
  <c r="CY2" i="99"/>
  <c r="CX2" i="99"/>
  <c r="CW2" i="99"/>
  <c r="CV2" i="99"/>
  <c r="CU2" i="99"/>
  <c r="CT2" i="99"/>
  <c r="CS2" i="99"/>
  <c r="CR2" i="99"/>
  <c r="CQ2" i="99"/>
  <c r="CP2" i="99"/>
  <c r="CO2" i="99"/>
  <c r="CN2" i="99"/>
  <c r="CM2" i="99"/>
  <c r="CL2" i="99"/>
  <c r="CK2" i="99"/>
  <c r="CJ2" i="99"/>
  <c r="CI2" i="99"/>
  <c r="CH2" i="99"/>
  <c r="CG2" i="99"/>
  <c r="CF2" i="99"/>
  <c r="CE2" i="99"/>
  <c r="CD2" i="99"/>
  <c r="CC2" i="99"/>
  <c r="CB2" i="99"/>
  <c r="CA2" i="99"/>
  <c r="BZ2" i="99"/>
  <c r="BY2" i="99"/>
  <c r="BX2" i="99"/>
  <c r="BW2" i="99"/>
  <c r="BV2" i="99"/>
  <c r="BU2" i="99"/>
  <c r="AH24" i="15" l="1"/>
  <c r="AG24" i="15"/>
  <c r="AF24" i="15"/>
  <c r="AE24" i="15"/>
  <c r="AD24" i="15"/>
  <c r="AC24" i="15"/>
  <c r="AB24" i="15"/>
  <c r="AA24" i="15"/>
  <c r="Z24" i="15"/>
  <c r="Y24" i="15"/>
  <c r="X24" i="15"/>
  <c r="W24" i="15"/>
  <c r="V24" i="15"/>
  <c r="U24" i="15"/>
  <c r="D24" i="15"/>
  <c r="E37" i="15"/>
  <c r="Q37" i="15"/>
  <c r="P37" i="15"/>
  <c r="O37" i="15"/>
  <c r="N37" i="15"/>
  <c r="M37" i="15"/>
  <c r="L37" i="15"/>
  <c r="K37" i="15"/>
  <c r="J37" i="15"/>
  <c r="I37" i="15"/>
  <c r="H37" i="15"/>
  <c r="G37" i="15"/>
  <c r="F37" i="15"/>
  <c r="D37" i="15"/>
  <c r="W37" i="15"/>
  <c r="AH37" i="15"/>
  <c r="AG37" i="15"/>
  <c r="AF37" i="15"/>
  <c r="AE37" i="15"/>
  <c r="AD37" i="15"/>
  <c r="AC37" i="15"/>
  <c r="AB37" i="15"/>
  <c r="AA37" i="15"/>
  <c r="Z37" i="15"/>
  <c r="Y37" i="15"/>
  <c r="X37" i="15"/>
  <c r="X39" i="15" s="1"/>
  <c r="V37" i="15"/>
  <c r="U37" i="15"/>
  <c r="Y52" i="15"/>
  <c r="Z52" i="15"/>
  <c r="X52" i="15"/>
  <c r="W52" i="15"/>
  <c r="V52" i="15"/>
  <c r="U52" i="15"/>
  <c r="AF52" i="15"/>
  <c r="AG52" i="15"/>
  <c r="Q24" i="15"/>
  <c r="P24" i="15"/>
  <c r="O24" i="15"/>
  <c r="O39" i="15" s="1"/>
  <c r="N24" i="15"/>
  <c r="Q52" i="15"/>
  <c r="P52" i="15"/>
  <c r="O52" i="15"/>
  <c r="N52" i="15"/>
  <c r="AE12" i="15"/>
  <c r="U12" i="15"/>
  <c r="AI50" i="15"/>
  <c r="AI49" i="15"/>
  <c r="AI48" i="15"/>
  <c r="AI47" i="15"/>
  <c r="AI46" i="15"/>
  <c r="AI45" i="15"/>
  <c r="AI44" i="15"/>
  <c r="AI42" i="15"/>
  <c r="AI36" i="15"/>
  <c r="AI35" i="15"/>
  <c r="AI33" i="15"/>
  <c r="AI32" i="15"/>
  <c r="AI31" i="15"/>
  <c r="AI30" i="15"/>
  <c r="AI29" i="15"/>
  <c r="AI28" i="15"/>
  <c r="AI23" i="15"/>
  <c r="AI22" i="15"/>
  <c r="AI21" i="15"/>
  <c r="AI20" i="15"/>
  <c r="O54" i="15" l="1"/>
  <c r="W39" i="15"/>
  <c r="AC39" i="15"/>
  <c r="V39" i="15"/>
  <c r="V54" i="15" s="1"/>
  <c r="P39" i="15"/>
  <c r="AG39" i="15"/>
  <c r="AG54" i="15" s="1"/>
  <c r="Q39" i="15"/>
  <c r="Q54" i="15" s="1"/>
  <c r="AD39" i="15"/>
  <c r="AH39" i="15"/>
  <c r="P54" i="15"/>
  <c r="AA39" i="15"/>
  <c r="AE39" i="15"/>
  <c r="AB39" i="15"/>
  <c r="AF39" i="15"/>
  <c r="AF54" i="15" s="1"/>
  <c r="Y39" i="15"/>
  <c r="Y54" i="15" s="1"/>
  <c r="N39" i="15"/>
  <c r="N54" i="15" s="1"/>
  <c r="U39" i="15"/>
  <c r="U54" i="15" s="1"/>
  <c r="Z39" i="15"/>
  <c r="Z54" i="15" s="1"/>
  <c r="X54" i="15"/>
  <c r="W54" i="15"/>
  <c r="AI37" i="15"/>
  <c r="AI52" i="15"/>
  <c r="AI24" i="15"/>
  <c r="L56" i="36"/>
  <c r="AI39" i="15" l="1"/>
  <c r="AI54" i="15" s="1"/>
  <c r="D31" i="16"/>
  <c r="U2" i="100" l="1"/>
  <c r="H26" i="12" l="1"/>
  <c r="C20" i="4" l="1"/>
  <c r="C33" i="4" l="1"/>
  <c r="C32" i="4"/>
  <c r="C31" i="4"/>
  <c r="C30" i="4"/>
  <c r="C29" i="4"/>
  <c r="C28" i="4"/>
  <c r="C27" i="4"/>
  <c r="C26" i="4"/>
  <c r="C25" i="4"/>
  <c r="C24" i="4"/>
  <c r="C23" i="4"/>
  <c r="C22" i="4"/>
  <c r="C21" i="4"/>
  <c r="K52" i="16" l="1"/>
  <c r="J52" i="16"/>
  <c r="I52" i="16"/>
  <c r="H52" i="16"/>
  <c r="G52" i="16"/>
  <c r="F52" i="16"/>
  <c r="E52" i="16"/>
  <c r="D52" i="16"/>
  <c r="K51" i="16"/>
  <c r="J51" i="16"/>
  <c r="I51" i="16"/>
  <c r="H51" i="16"/>
  <c r="G51" i="16"/>
  <c r="F51" i="16"/>
  <c r="E51" i="16"/>
  <c r="D51" i="16"/>
  <c r="F19" i="7"/>
  <c r="F13" i="7" l="1"/>
  <c r="F14" i="7"/>
  <c r="F15" i="7"/>
  <c r="F16" i="7"/>
  <c r="F17" i="7"/>
  <c r="F18" i="7"/>
  <c r="R56" i="36" l="1"/>
  <c r="Q56" i="36"/>
  <c r="P56" i="36"/>
  <c r="O56" i="36"/>
  <c r="N56" i="36"/>
  <c r="Q27" i="36"/>
  <c r="N27" i="36"/>
  <c r="Q42" i="36"/>
  <c r="O32" i="36"/>
  <c r="O45" i="36" s="1"/>
  <c r="P32" i="36"/>
  <c r="P45" i="36" s="1"/>
  <c r="R15" i="36"/>
  <c r="Q15" i="36"/>
  <c r="F47" i="17"/>
  <c r="F38" i="17"/>
  <c r="F57" i="36" l="1"/>
  <c r="G23" i="37"/>
  <c r="F47" i="49"/>
  <c r="E47" i="49"/>
  <c r="F21" i="49"/>
  <c r="E21" i="49"/>
  <c r="C12" i="49"/>
  <c r="F49" i="49" l="1"/>
  <c r="G49" i="49" s="1"/>
  <c r="F23" i="49"/>
  <c r="Q32" i="36" l="1"/>
  <c r="Q45" i="36" s="1"/>
  <c r="N32" i="36"/>
  <c r="N45" i="36" s="1"/>
  <c r="R42" i="36" l="1"/>
  <c r="I90" i="106" s="1"/>
  <c r="P42" i="36"/>
  <c r="O42" i="36"/>
  <c r="H41" i="36"/>
  <c r="H40" i="36"/>
  <c r="H39" i="36"/>
  <c r="K39" i="36" s="1"/>
  <c r="H38" i="36"/>
  <c r="K38" i="36" s="1"/>
  <c r="H37" i="36"/>
  <c r="H36" i="36"/>
  <c r="H35" i="36"/>
  <c r="K35" i="36" s="1"/>
  <c r="H34" i="36"/>
  <c r="H33" i="36"/>
  <c r="J90" i="106" l="1"/>
  <c r="K34" i="36"/>
  <c r="L34" i="36" s="1"/>
  <c r="K36" i="36"/>
  <c r="L36" i="36" s="1"/>
  <c r="K40" i="36"/>
  <c r="L40" i="36" s="1"/>
  <c r="K33" i="36"/>
  <c r="L33" i="36" s="1"/>
  <c r="K37" i="36"/>
  <c r="L37" i="36" s="1"/>
  <c r="K41" i="36"/>
  <c r="L41" i="36" s="1"/>
  <c r="L35" i="36"/>
  <c r="L39" i="36"/>
  <c r="L38" i="36"/>
  <c r="G16" i="37"/>
  <c r="L42" i="36" l="1"/>
  <c r="I88" i="106" s="1"/>
  <c r="K90" i="106"/>
  <c r="L90" i="106" s="1"/>
  <c r="M90" i="106" s="1"/>
  <c r="N90" i="106" s="1"/>
  <c r="O90" i="106" s="1"/>
  <c r="P90" i="106" s="1"/>
  <c r="Q90" i="106" s="1"/>
  <c r="R90" i="106" s="1"/>
  <c r="S90" i="106" s="1"/>
  <c r="T90" i="106" s="1"/>
  <c r="U90" i="106" s="1"/>
  <c r="V90" i="106" s="1"/>
  <c r="W90" i="106" s="1"/>
  <c r="E71" i="43"/>
  <c r="F43" i="36" l="1"/>
  <c r="G17" i="37"/>
  <c r="H20" i="36"/>
  <c r="J88" i="106" l="1"/>
  <c r="J89" i="106" s="1"/>
  <c r="K20" i="36"/>
  <c r="L20" i="36" s="1"/>
  <c r="C10" i="26"/>
  <c r="C17" i="25"/>
  <c r="C15" i="24"/>
  <c r="C10" i="23"/>
  <c r="C5" i="22"/>
  <c r="C11" i="21"/>
  <c r="C12" i="36"/>
  <c r="C11" i="17"/>
  <c r="C11" i="16"/>
  <c r="C12" i="15"/>
  <c r="C10" i="13"/>
  <c r="C9" i="12"/>
  <c r="C13" i="11"/>
  <c r="C9" i="10"/>
  <c r="C15" i="8"/>
  <c r="C5" i="7"/>
  <c r="C18" i="6"/>
  <c r="F18" i="38"/>
  <c r="C15" i="4"/>
  <c r="C5" i="3"/>
  <c r="K88" i="106" l="1"/>
  <c r="EF23" i="40"/>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AA2" i="103" s="1"/>
  <c r="K139" i="38"/>
  <c r="I139" i="38" a="1"/>
  <c r="I139" i="38" s="1"/>
  <c r="K138" i="38"/>
  <c r="I138" i="38" a="1"/>
  <c r="I138" i="38" s="1"/>
  <c r="K137" i="38"/>
  <c r="I137" i="38" a="1"/>
  <c r="I137" i="38" s="1"/>
  <c r="K136" i="38"/>
  <c r="I136" i="38" a="1"/>
  <c r="I136" i="38" s="1"/>
  <c r="I135" i="38" a="1"/>
  <c r="I135" i="38" s="1"/>
  <c r="K134" i="38"/>
  <c r="I134" i="38" a="1"/>
  <c r="I134" i="38" s="1"/>
  <c r="J129" i="38"/>
  <c r="J148" i="38" s="1"/>
  <c r="Z2" i="103"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a="1"/>
  <c r="I114" i="38" s="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Y2" i="103"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X2" i="103"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W2" i="103" s="1"/>
  <c r="I68" i="38" a="1"/>
  <c r="I68" i="38" s="1"/>
  <c r="K67" i="38"/>
  <c r="I67" i="38" a="1"/>
  <c r="I67" i="38" s="1"/>
  <c r="K66" i="38"/>
  <c r="I66" i="38" a="1"/>
  <c r="I66" i="38" s="1"/>
  <c r="I65" i="38" a="1"/>
  <c r="I65" i="38" s="1"/>
  <c r="K64" i="38"/>
  <c r="I64" i="38" a="1"/>
  <c r="I64" i="38" s="1"/>
  <c r="J60" i="38"/>
  <c r="J144" i="38" s="1"/>
  <c r="V2" i="103"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U2" i="103"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T2" i="103" s="1"/>
  <c r="I32" i="38" a="1"/>
  <c r="I32" i="38" s="1"/>
  <c r="I31" i="38" a="1"/>
  <c r="I31" i="38" s="1"/>
  <c r="I30" i="38" a="1"/>
  <c r="I30" i="38" s="1"/>
  <c r="K29" i="38"/>
  <c r="I29" i="38" a="1"/>
  <c r="I29" i="38" s="1"/>
  <c r="I28" i="38" a="1"/>
  <c r="I28" i="38" s="1"/>
  <c r="K27" i="38"/>
  <c r="I27" i="38" a="1"/>
  <c r="I27" i="38" s="1"/>
  <c r="L88" i="106" l="1"/>
  <c r="L89" i="106" s="1"/>
  <c r="K89" i="106"/>
  <c r="J150" i="38"/>
  <c r="J15" i="38" s="1"/>
  <c r="M88" i="106" l="1"/>
  <c r="M89" i="106" s="1"/>
  <c r="G24" i="37"/>
  <c r="G22" i="37"/>
  <c r="G21" i="37"/>
  <c r="G14" i="37"/>
  <c r="G13" i="37"/>
  <c r="G12" i="37"/>
  <c r="G11" i="37"/>
  <c r="G10" i="37"/>
  <c r="N88" i="106" l="1"/>
  <c r="N89" i="106" s="1"/>
  <c r="F26" i="17"/>
  <c r="F27" i="17"/>
  <c r="F28" i="17"/>
  <c r="F29" i="17"/>
  <c r="F36" i="17"/>
  <c r="F37" i="17"/>
  <c r="F39" i="17"/>
  <c r="F46" i="17"/>
  <c r="F48" i="17"/>
  <c r="F49" i="17"/>
  <c r="J19" i="16"/>
  <c r="O88" i="106" l="1"/>
  <c r="O89" i="106" s="1"/>
  <c r="J18" i="16"/>
  <c r="J17" i="16"/>
  <c r="P88" i="106" l="1"/>
  <c r="P89" i="106" s="1"/>
  <c r="P15" i="36"/>
  <c r="O15" i="36"/>
  <c r="D50" i="17"/>
  <c r="DL2" i="103" s="1"/>
  <c r="E50" i="17"/>
  <c r="DM2" i="103" s="1"/>
  <c r="E40" i="17"/>
  <c r="DK2" i="103" s="1"/>
  <c r="D40" i="17"/>
  <c r="DJ2" i="103" s="1"/>
  <c r="L24" i="15"/>
  <c r="K52" i="15"/>
  <c r="D52" i="15"/>
  <c r="J52" i="15"/>
  <c r="I52" i="15"/>
  <c r="H52" i="15"/>
  <c r="G52" i="15"/>
  <c r="F52" i="15"/>
  <c r="E52" i="15"/>
  <c r="K24" i="15"/>
  <c r="J24" i="15"/>
  <c r="I24" i="15"/>
  <c r="H24" i="15"/>
  <c r="G24" i="15"/>
  <c r="F24" i="15"/>
  <c r="E24" i="15"/>
  <c r="D39" i="15"/>
  <c r="K28" i="4"/>
  <c r="O28" i="4" s="1"/>
  <c r="Q88" i="106" l="1"/>
  <c r="Q89" i="106" s="1"/>
  <c r="D54" i="15"/>
  <c r="F50" i="17"/>
  <c r="F40" i="17"/>
  <c r="I26" i="106" s="1"/>
  <c r="K39" i="15"/>
  <c r="K54" i="15" s="1"/>
  <c r="H39" i="15"/>
  <c r="H54" i="15" s="1"/>
  <c r="E39" i="15"/>
  <c r="E54" i="15" s="1"/>
  <c r="I39" i="15"/>
  <c r="I54" i="15" s="1"/>
  <c r="F39" i="15"/>
  <c r="F54" i="15" s="1"/>
  <c r="J39" i="15"/>
  <c r="J54" i="15" s="1"/>
  <c r="G39" i="15"/>
  <c r="G54" i="15" s="1"/>
  <c r="N57" i="36" l="1"/>
  <c r="I87" i="106"/>
  <c r="I89" i="106" s="1"/>
  <c r="R88" i="106"/>
  <c r="R89" i="106" s="1"/>
  <c r="H24" i="36"/>
  <c r="R27" i="36"/>
  <c r="P27" i="36"/>
  <c r="O27" i="36"/>
  <c r="H23" i="36"/>
  <c r="H22" i="36"/>
  <c r="K22" i="36" s="1"/>
  <c r="H21" i="36"/>
  <c r="K21" i="36" s="1"/>
  <c r="H19" i="36"/>
  <c r="K19" i="36" s="1"/>
  <c r="H18" i="36"/>
  <c r="H17" i="36"/>
  <c r="H16" i="36"/>
  <c r="S88" i="106" l="1"/>
  <c r="S89" i="106" s="1"/>
  <c r="K17" i="36"/>
  <c r="L17" i="36" s="1"/>
  <c r="L26" i="36" s="1"/>
  <c r="I42" i="106" s="1"/>
  <c r="K16" i="36"/>
  <c r="L16" i="36" s="1"/>
  <c r="N28" i="36"/>
  <c r="K18" i="36"/>
  <c r="L18" i="36" s="1"/>
  <c r="K23" i="36"/>
  <c r="L23" i="36" s="1"/>
  <c r="K24" i="36"/>
  <c r="L24" i="36" s="1"/>
  <c r="L22" i="36"/>
  <c r="L19" i="36"/>
  <c r="L21" i="36"/>
  <c r="G41" i="6"/>
  <c r="K33" i="4"/>
  <c r="O33" i="4" s="1"/>
  <c r="N30" i="16"/>
  <c r="P30" i="16" s="1"/>
  <c r="K48" i="16"/>
  <c r="J48" i="16"/>
  <c r="I48" i="16"/>
  <c r="H48" i="16"/>
  <c r="G48" i="16"/>
  <c r="F48" i="16"/>
  <c r="E48" i="16"/>
  <c r="D48" i="16"/>
  <c r="K47" i="16"/>
  <c r="J47" i="16"/>
  <c r="I47" i="16"/>
  <c r="H47" i="16"/>
  <c r="G47" i="16"/>
  <c r="F47" i="16"/>
  <c r="E47" i="16"/>
  <c r="D47"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E45" i="16"/>
  <c r="F45" i="16"/>
  <c r="G45" i="16"/>
  <c r="H45" i="16"/>
  <c r="I45" i="16"/>
  <c r="J45" i="16"/>
  <c r="K45" i="16"/>
  <c r="D45" i="16"/>
  <c r="D37" i="16"/>
  <c r="D38" i="16"/>
  <c r="D39" i="16"/>
  <c r="D40" i="16"/>
  <c r="D41" i="16"/>
  <c r="D42" i="16"/>
  <c r="D43" i="16"/>
  <c r="D44" i="16"/>
  <c r="D36" i="16"/>
  <c r="O26" i="16"/>
  <c r="J26" i="16"/>
  <c r="L26" i="16" s="1"/>
  <c r="N26" i="16"/>
  <c r="T88" i="106" l="1"/>
  <c r="T89" i="106" s="1"/>
  <c r="J42" i="106"/>
  <c r="K42" i="106" s="1"/>
  <c r="L42" i="106" s="1"/>
  <c r="M42" i="106" s="1"/>
  <c r="N42" i="106" s="1"/>
  <c r="O42" i="106" s="1"/>
  <c r="P42" i="106" s="1"/>
  <c r="Q42" i="106" s="1"/>
  <c r="R42" i="106" s="1"/>
  <c r="S42" i="106" s="1"/>
  <c r="T42" i="106" s="1"/>
  <c r="U42" i="106" s="1"/>
  <c r="V42" i="106" s="1"/>
  <c r="W42" i="106" s="1"/>
  <c r="E24" i="21"/>
  <c r="L36" i="16"/>
  <c r="CV2" i="103" s="1"/>
  <c r="L25" i="36"/>
  <c r="I41" i="106" s="1"/>
  <c r="L27" i="36"/>
  <c r="H28" i="36" s="1"/>
  <c r="E46" i="16"/>
  <c r="P26" i="16"/>
  <c r="L39" i="15"/>
  <c r="M24" i="15"/>
  <c r="E23" i="21" l="1"/>
  <c r="I62" i="106"/>
  <c r="I79" i="106" s="1"/>
  <c r="U88" i="106"/>
  <c r="U89" i="106" s="1"/>
  <c r="J41" i="106"/>
  <c r="E49" i="16"/>
  <c r="CO2" i="103"/>
  <c r="M39" i="15"/>
  <c r="D23" i="22"/>
  <c r="D52" i="22"/>
  <c r="V88" i="106" l="1"/>
  <c r="V89" i="106" s="1"/>
  <c r="E44" i="21"/>
  <c r="K41" i="106"/>
  <c r="J62" i="106"/>
  <c r="J79" i="106" s="1"/>
  <c r="N34" i="4"/>
  <c r="Q2" i="103" s="1"/>
  <c r="W88" i="106" l="1"/>
  <c r="W89" i="106" s="1"/>
  <c r="L41" i="106"/>
  <c r="K62" i="106"/>
  <c r="K79" i="106" s="1"/>
  <c r="L62" i="106" l="1"/>
  <c r="L79" i="106" s="1"/>
  <c r="M41" i="106"/>
  <c r="M62" i="106" l="1"/>
  <c r="M79" i="106" s="1"/>
  <c r="N41" i="106"/>
  <c r="O41" i="106" l="1"/>
  <c r="N62" i="106"/>
  <c r="N79" i="106" s="1"/>
  <c r="P41" i="106" l="1"/>
  <c r="O62" i="106"/>
  <c r="O79" i="106" s="1"/>
  <c r="D20" i="25"/>
  <c r="D28" i="22"/>
  <c r="DW2" i="103" s="1"/>
  <c r="D27" i="22"/>
  <c r="D24" i="22"/>
  <c r="D19" i="22"/>
  <c r="DV2" i="103" s="1"/>
  <c r="D18" i="22"/>
  <c r="D17" i="22"/>
  <c r="D8" i="22"/>
  <c r="E30" i="17"/>
  <c r="DI2" i="103" s="1"/>
  <c r="D30" i="17"/>
  <c r="DH2" i="103" s="1"/>
  <c r="Q41" i="106" l="1"/>
  <c r="P62" i="106"/>
  <c r="P79" i="106" s="1"/>
  <c r="F30" i="17"/>
  <c r="O25" i="16"/>
  <c r="N25" i="16"/>
  <c r="O24" i="16"/>
  <c r="N24" i="16"/>
  <c r="N23" i="16"/>
  <c r="O22" i="16"/>
  <c r="N22" i="16"/>
  <c r="O21" i="16"/>
  <c r="N21" i="16"/>
  <c r="O20" i="16"/>
  <c r="N20" i="16"/>
  <c r="O19" i="16"/>
  <c r="N19" i="16"/>
  <c r="O18" i="16"/>
  <c r="N18" i="16"/>
  <c r="O17" i="16"/>
  <c r="N17" i="16"/>
  <c r="O16" i="16"/>
  <c r="N16" i="16"/>
  <c r="O15" i="16"/>
  <c r="N15" i="16"/>
  <c r="J25" i="16"/>
  <c r="L25" i="16" s="1"/>
  <c r="J24" i="16"/>
  <c r="L24" i="16" s="1"/>
  <c r="J23" i="16"/>
  <c r="J22" i="16"/>
  <c r="J21" i="16"/>
  <c r="L21" i="16" s="1"/>
  <c r="J20" i="16"/>
  <c r="L20" i="16" s="1"/>
  <c r="L19" i="16"/>
  <c r="L18" i="16"/>
  <c r="L17" i="16"/>
  <c r="J16" i="16"/>
  <c r="L16" i="16" s="1"/>
  <c r="J15" i="16"/>
  <c r="J14" i="16"/>
  <c r="L14" i="16" s="1"/>
  <c r="AH52" i="15"/>
  <c r="AH54" i="15" s="1"/>
  <c r="AE52" i="15"/>
  <c r="AE54" i="15" s="1"/>
  <c r="AD52" i="15"/>
  <c r="AD54" i="15" s="1"/>
  <c r="AC52" i="15"/>
  <c r="AC54" i="15" s="1"/>
  <c r="AB52" i="15"/>
  <c r="AB54" i="15" s="1"/>
  <c r="AA52" i="15"/>
  <c r="AA54" i="15" s="1"/>
  <c r="M52" i="15"/>
  <c r="M54" i="15" s="1"/>
  <c r="L52" i="15"/>
  <c r="L54" i="15" s="1"/>
  <c r="O31" i="16" l="1"/>
  <c r="F22" i="17" s="1"/>
  <c r="N31" i="16"/>
  <c r="I23" i="106" s="1"/>
  <c r="I25" i="106"/>
  <c r="J25" i="106" s="1"/>
  <c r="K25" i="106" s="1"/>
  <c r="L25" i="106" s="1"/>
  <c r="M25" i="106" s="1"/>
  <c r="N25" i="106" s="1"/>
  <c r="O25" i="106" s="1"/>
  <c r="P25" i="106" s="1"/>
  <c r="Q25" i="106" s="1"/>
  <c r="R25" i="106" s="1"/>
  <c r="S25" i="106" s="1"/>
  <c r="T25" i="106" s="1"/>
  <c r="U25" i="106" s="1"/>
  <c r="V25" i="106" s="1"/>
  <c r="W25" i="106" s="1"/>
  <c r="R41" i="106"/>
  <c r="Q62" i="106"/>
  <c r="Q79" i="106" s="1"/>
  <c r="L22" i="16"/>
  <c r="L23" i="16"/>
  <c r="L15" i="16"/>
  <c r="P20" i="16"/>
  <c r="P21" i="16"/>
  <c r="P16" i="16"/>
  <c r="P25" i="16"/>
  <c r="P17" i="16"/>
  <c r="P24" i="16"/>
  <c r="P18" i="16"/>
  <c r="P22" i="16"/>
  <c r="P19" i="16"/>
  <c r="P23" i="16"/>
  <c r="P15" i="16"/>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62" i="11"/>
  <c r="K75" i="11"/>
  <c r="J75" i="11"/>
  <c r="J62" i="11"/>
  <c r="J46" i="11"/>
  <c r="S29" i="16" l="1"/>
  <c r="P31" i="16"/>
  <c r="J23" i="106"/>
  <c r="I24" i="106"/>
  <c r="J24" i="106" s="1"/>
  <c r="K24" i="106" s="1"/>
  <c r="L24" i="106" s="1"/>
  <c r="M24" i="106" s="1"/>
  <c r="N24" i="106" s="1"/>
  <c r="O24" i="106" s="1"/>
  <c r="P24" i="106" s="1"/>
  <c r="Q24" i="106" s="1"/>
  <c r="R24" i="106" s="1"/>
  <c r="S24" i="106" s="1"/>
  <c r="T24" i="106" s="1"/>
  <c r="U24" i="106" s="1"/>
  <c r="V24" i="106" s="1"/>
  <c r="W24" i="106" s="1"/>
  <c r="R62" i="106"/>
  <c r="R79" i="106" s="1"/>
  <c r="S41" i="106"/>
  <c r="L51" i="16"/>
  <c r="H52" i="13"/>
  <c r="H45" i="13"/>
  <c r="H37" i="13"/>
  <c r="H26" i="13"/>
  <c r="J119" i="11"/>
  <c r="G18" i="12" s="1"/>
  <c r="G23" i="12" s="1"/>
  <c r="K119" i="11"/>
  <c r="H18" i="12" s="1"/>
  <c r="H23" i="12" s="1"/>
  <c r="H25" i="12" s="1"/>
  <c r="BT2" i="99"/>
  <c r="BQ2" i="99"/>
  <c r="BP2" i="99"/>
  <c r="BI2" i="99"/>
  <c r="BH2" i="99"/>
  <c r="BE2" i="99"/>
  <c r="BD2" i="99"/>
  <c r="CA2" i="103"/>
  <c r="BY2" i="103"/>
  <c r="AO2" i="99"/>
  <c r="AN2" i="99"/>
  <c r="AK2" i="99"/>
  <c r="AB2" i="99"/>
  <c r="Y2" i="99"/>
  <c r="U2" i="99"/>
  <c r="M2" i="99"/>
  <c r="I2" i="99"/>
  <c r="I30" i="106" l="1"/>
  <c r="I32" i="106" s="1"/>
  <c r="J30" i="106"/>
  <c r="K23" i="106"/>
  <c r="S62" i="106"/>
  <c r="S79" i="106" s="1"/>
  <c r="T41" i="106"/>
  <c r="AJ2" i="99"/>
  <c r="Q2" i="99"/>
  <c r="G25" i="12"/>
  <c r="G26" i="12"/>
  <c r="AK54" i="15"/>
  <c r="H28" i="12"/>
  <c r="H30" i="12" s="1"/>
  <c r="H32" i="12" s="1"/>
  <c r="H58" i="13"/>
  <c r="I58" i="13" s="1"/>
  <c r="S2" i="99"/>
  <c r="K2" i="99"/>
  <c r="AE2" i="99"/>
  <c r="AM2" i="99"/>
  <c r="BG2" i="99"/>
  <c r="BO2" i="99"/>
  <c r="H2" i="99"/>
  <c r="L2" i="99"/>
  <c r="P2" i="99"/>
  <c r="T2" i="99"/>
  <c r="X2" i="99"/>
  <c r="AF2" i="99"/>
  <c r="AR2" i="99"/>
  <c r="AV2" i="99"/>
  <c r="AZ2" i="99"/>
  <c r="BL2" i="99"/>
  <c r="O2" i="99"/>
  <c r="AA2" i="99"/>
  <c r="AI2" i="99"/>
  <c r="AU2" i="99"/>
  <c r="BC2" i="99"/>
  <c r="BK2" i="99"/>
  <c r="AC2" i="99"/>
  <c r="AG2" i="99"/>
  <c r="AS2" i="99"/>
  <c r="AW2" i="99"/>
  <c r="BA2" i="99"/>
  <c r="BM2" i="99"/>
  <c r="AQ2" i="99"/>
  <c r="BS2" i="99"/>
  <c r="J2" i="99"/>
  <c r="N2" i="99"/>
  <c r="R2" i="99"/>
  <c r="V2" i="99"/>
  <c r="Z2" i="99"/>
  <c r="AD2" i="99"/>
  <c r="AH2" i="99"/>
  <c r="AP2" i="99"/>
  <c r="AT2" i="99"/>
  <c r="AX2" i="99"/>
  <c r="BF2" i="99"/>
  <c r="BJ2" i="99"/>
  <c r="BN2" i="99"/>
  <c r="BR2" i="99"/>
  <c r="E25" i="7"/>
  <c r="F24" i="7"/>
  <c r="F23" i="7"/>
  <c r="F22" i="7"/>
  <c r="F21" i="7"/>
  <c r="F20" i="7"/>
  <c r="F12" i="7"/>
  <c r="F11" i="7"/>
  <c r="F10" i="7"/>
  <c r="F9" i="7"/>
  <c r="J34" i="4"/>
  <c r="I34" i="4"/>
  <c r="H34" i="4"/>
  <c r="G34" i="4"/>
  <c r="F34" i="4"/>
  <c r="E34" i="4"/>
  <c r="K2" i="103" s="1"/>
  <c r="K32" i="4"/>
  <c r="O32" i="4" s="1"/>
  <c r="K31" i="4"/>
  <c r="O31" i="4" s="1"/>
  <c r="K30" i="4"/>
  <c r="O30" i="4" s="1"/>
  <c r="K29" i="4"/>
  <c r="O29" i="4" s="1"/>
  <c r="K27" i="4"/>
  <c r="K26" i="4"/>
  <c r="O26" i="4" s="1"/>
  <c r="K25" i="4"/>
  <c r="O25" i="4" s="1"/>
  <c r="K24" i="4"/>
  <c r="O24" i="4" s="1"/>
  <c r="K23" i="4"/>
  <c r="O23" i="4" s="1"/>
  <c r="K22" i="4"/>
  <c r="O22" i="4" s="1"/>
  <c r="K21" i="4"/>
  <c r="O21" i="4" s="1"/>
  <c r="K20" i="4"/>
  <c r="O20" i="4" s="1"/>
  <c r="O39" i="3"/>
  <c r="N39" i="3"/>
  <c r="M39" i="3"/>
  <c r="E42" i="6" s="1"/>
  <c r="G101" i="104" l="1"/>
  <c r="G102" i="104"/>
  <c r="I34" i="106"/>
  <c r="I36" i="106" s="1"/>
  <c r="I81" i="106" s="1"/>
  <c r="I95" i="106" s="1"/>
  <c r="K30" i="106"/>
  <c r="L23" i="106"/>
  <c r="J32" i="106"/>
  <c r="J34" i="106"/>
  <c r="T62" i="106"/>
  <c r="T79" i="106" s="1"/>
  <c r="U41" i="106"/>
  <c r="P39" i="3"/>
  <c r="S33" i="16"/>
  <c r="M2" i="103"/>
  <c r="S37" i="16"/>
  <c r="L2" i="103"/>
  <c r="W2" i="99"/>
  <c r="I67" i="11"/>
  <c r="AL2" i="99"/>
  <c r="BB2" i="99"/>
  <c r="AY2" i="99"/>
  <c r="T2" i="100"/>
  <c r="G28" i="12"/>
  <c r="G30" i="12" s="1"/>
  <c r="G32" i="12" s="1"/>
  <c r="H34" i="12" s="1"/>
  <c r="R23" i="4"/>
  <c r="R26" i="4"/>
  <c r="R20" i="4"/>
  <c r="O27" i="4"/>
  <c r="O34" i="4" s="1"/>
  <c r="I60" i="13"/>
  <c r="F25" i="7"/>
  <c r="J99" i="104" s="1"/>
  <c r="K34" i="4"/>
  <c r="I75" i="11"/>
  <c r="I92" i="11"/>
  <c r="I62" i="11"/>
  <c r="I46" i="11"/>
  <c r="I107" i="11"/>
  <c r="I117" i="11"/>
  <c r="I86" i="11"/>
  <c r="G55" i="1"/>
  <c r="H55" i="1" s="1"/>
  <c r="BW2" i="103"/>
  <c r="D2" i="99"/>
  <c r="F2" i="99"/>
  <c r="J109" i="104" l="1"/>
  <c r="H71" i="106"/>
  <c r="H59" i="106"/>
  <c r="H55" i="106"/>
  <c r="H51" i="106"/>
  <c r="H47" i="106"/>
  <c r="H43" i="106"/>
  <c r="H57" i="106"/>
  <c r="H49" i="106"/>
  <c r="H74" i="106"/>
  <c r="H46" i="106"/>
  <c r="H70" i="106"/>
  <c r="H58" i="106"/>
  <c r="H54" i="106"/>
  <c r="H50" i="106"/>
  <c r="H53" i="106"/>
  <c r="H45" i="106"/>
  <c r="H75" i="106"/>
  <c r="H61" i="106"/>
  <c r="H60" i="106"/>
  <c r="H56" i="106"/>
  <c r="H52" i="106"/>
  <c r="H48" i="106"/>
  <c r="H44" i="106"/>
  <c r="H90" i="106"/>
  <c r="H88" i="106"/>
  <c r="H42" i="106"/>
  <c r="H41" i="106"/>
  <c r="H62" i="106"/>
  <c r="J36" i="106"/>
  <c r="M23" i="106"/>
  <c r="L30" i="106"/>
  <c r="K34" i="106"/>
  <c r="K32" i="106"/>
  <c r="U62" i="106"/>
  <c r="U79" i="106" s="1"/>
  <c r="V41" i="106"/>
  <c r="P2" i="103"/>
  <c r="G2" i="99"/>
  <c r="J40" i="3"/>
  <c r="B2" i="99"/>
  <c r="E2" i="99"/>
  <c r="C2" i="99"/>
  <c r="J122" i="104" l="1"/>
  <c r="J81" i="106"/>
  <c r="J95" i="106" s="1"/>
  <c r="K36" i="106"/>
  <c r="L34" i="106"/>
  <c r="L32" i="106"/>
  <c r="M30" i="106"/>
  <c r="N23" i="106"/>
  <c r="W41" i="106"/>
  <c r="W62" i="106" s="1"/>
  <c r="W79" i="106" s="1"/>
  <c r="V62" i="106"/>
  <c r="V79" i="106" s="1"/>
  <c r="CC2" i="103"/>
  <c r="I27" i="11"/>
  <c r="I119" i="11" s="1"/>
  <c r="I109" i="104" l="1"/>
  <c r="G19" i="37"/>
  <c r="AK50" i="15"/>
  <c r="I86" i="104"/>
  <c r="I51" i="104"/>
  <c r="I41" i="104"/>
  <c r="I117" i="104"/>
  <c r="I36" i="104"/>
  <c r="I59" i="104"/>
  <c r="I77" i="104"/>
  <c r="I29" i="104"/>
  <c r="I103" i="104"/>
  <c r="I33" i="104"/>
  <c r="I55" i="104"/>
  <c r="I61" i="104"/>
  <c r="I69" i="104"/>
  <c r="I91" i="104"/>
  <c r="I72" i="104"/>
  <c r="I60" i="104"/>
  <c r="I54" i="104"/>
  <c r="I114" i="104"/>
  <c r="I34" i="104"/>
  <c r="I93" i="104"/>
  <c r="I120" i="104"/>
  <c r="I118" i="104"/>
  <c r="I63" i="104"/>
  <c r="I38" i="104"/>
  <c r="I82" i="104"/>
  <c r="I75" i="104"/>
  <c r="I100" i="104"/>
  <c r="I101" i="104"/>
  <c r="I35" i="104"/>
  <c r="I26" i="104"/>
  <c r="I57" i="104"/>
  <c r="I32" i="104"/>
  <c r="I28" i="104"/>
  <c r="I62" i="104"/>
  <c r="I68" i="104"/>
  <c r="I64" i="104"/>
  <c r="I105" i="104"/>
  <c r="I42" i="104"/>
  <c r="I44" i="104"/>
  <c r="I102" i="104"/>
  <c r="I73" i="104"/>
  <c r="I85" i="104"/>
  <c r="I115" i="104"/>
  <c r="I74" i="104"/>
  <c r="I98" i="104"/>
  <c r="I119" i="104"/>
  <c r="I87" i="104"/>
  <c r="I97" i="104"/>
  <c r="I46" i="104"/>
  <c r="I92" i="104"/>
  <c r="I23" i="104"/>
  <c r="I84" i="104"/>
  <c r="I39" i="104"/>
  <c r="I40" i="104"/>
  <c r="I108" i="104"/>
  <c r="I81" i="104"/>
  <c r="I56" i="104"/>
  <c r="I94" i="104"/>
  <c r="I88" i="104"/>
  <c r="I58" i="104"/>
  <c r="I107" i="104"/>
  <c r="I25" i="104"/>
  <c r="I45" i="104"/>
  <c r="I47" i="104"/>
  <c r="I48" i="104"/>
  <c r="I116" i="104"/>
  <c r="I43" i="104"/>
  <c r="I27" i="104"/>
  <c r="I52" i="104"/>
  <c r="I37" i="104"/>
  <c r="I76" i="104"/>
  <c r="I104" i="104"/>
  <c r="I53" i="104"/>
  <c r="I80" i="104"/>
  <c r="I113" i="104"/>
  <c r="I67" i="104"/>
  <c r="I83" i="104"/>
  <c r="I24" i="104"/>
  <c r="I99" i="104"/>
  <c r="K81" i="106"/>
  <c r="K95" i="106" s="1"/>
  <c r="O23" i="106"/>
  <c r="N30" i="106"/>
  <c r="M32" i="106"/>
  <c r="M34" i="106"/>
  <c r="L36" i="106"/>
  <c r="DP2" i="103"/>
  <c r="H39" i="12"/>
  <c r="L81" i="106" l="1"/>
  <c r="L95" i="106" s="1"/>
  <c r="M36" i="106"/>
  <c r="N32" i="106"/>
  <c r="N34" i="106"/>
  <c r="P23" i="106"/>
  <c r="O30" i="106"/>
  <c r="CB2" i="103"/>
  <c r="H41" i="12"/>
  <c r="R2" i="100"/>
  <c r="M81" i="106" l="1"/>
  <c r="M95" i="106" s="1"/>
  <c r="P30" i="106"/>
  <c r="Q23" i="106"/>
  <c r="N36" i="106"/>
  <c r="O34" i="106"/>
  <c r="O32" i="106"/>
  <c r="H44" i="12"/>
  <c r="S2" i="100"/>
  <c r="N81" i="106" l="1"/>
  <c r="N95" i="106" s="1"/>
  <c r="O36" i="106"/>
  <c r="Q30" i="106"/>
  <c r="R23" i="106"/>
  <c r="P32" i="106"/>
  <c r="P34" i="106"/>
  <c r="DQ2" i="103"/>
  <c r="O81" i="106" l="1"/>
  <c r="O95" i="106" s="1"/>
  <c r="S23" i="106"/>
  <c r="R30" i="106"/>
  <c r="Q32" i="106"/>
  <c r="Q34" i="106"/>
  <c r="P36" i="106"/>
  <c r="P81" i="106" l="1"/>
  <c r="P95" i="106" s="1"/>
  <c r="Q36" i="106"/>
  <c r="R34" i="106"/>
  <c r="R32" i="106"/>
  <c r="S30" i="106"/>
  <c r="T23" i="106"/>
  <c r="Q81" i="106" l="1"/>
  <c r="Q95" i="106" s="1"/>
  <c r="R36" i="106"/>
  <c r="U23" i="106"/>
  <c r="T30" i="106"/>
  <c r="S32" i="106"/>
  <c r="S34" i="106"/>
  <c r="R81" i="106" l="1"/>
  <c r="R95" i="106" s="1"/>
  <c r="S36" i="106"/>
  <c r="T34" i="106"/>
  <c r="T32" i="106"/>
  <c r="U30" i="106"/>
  <c r="V23" i="106"/>
  <c r="T36" i="106" l="1"/>
  <c r="T81" i="106" s="1"/>
  <c r="T95" i="106" s="1"/>
  <c r="S81" i="106"/>
  <c r="S95" i="106" s="1"/>
  <c r="U34" i="106"/>
  <c r="U32" i="106"/>
  <c r="W23" i="106"/>
  <c r="W30" i="106" s="1"/>
  <c r="V30" i="106"/>
  <c r="U36" i="106" l="1"/>
  <c r="V34" i="106"/>
  <c r="V32" i="106"/>
  <c r="W34" i="106"/>
  <c r="W32" i="106"/>
  <c r="G46" i="16"/>
  <c r="L37" i="16"/>
  <c r="CW2" i="103" s="1"/>
  <c r="L43" i="16"/>
  <c r="DC2" i="103" s="1"/>
  <c r="U81" i="106" l="1"/>
  <c r="U95" i="106" s="1"/>
  <c r="W36" i="106"/>
  <c r="V36" i="106"/>
  <c r="G49" i="16"/>
  <c r="CQ2" i="103"/>
  <c r="DR2" i="103"/>
  <c r="L48" i="16"/>
  <c r="L44" i="16"/>
  <c r="DD2" i="103" s="1"/>
  <c r="L41" i="16"/>
  <c r="DA2" i="103" s="1"/>
  <c r="J46" i="16"/>
  <c r="D46" i="16"/>
  <c r="CN2" i="103" s="1"/>
  <c r="L38" i="16"/>
  <c r="CX2" i="103" s="1"/>
  <c r="L40" i="16"/>
  <c r="CZ2" i="103" s="1"/>
  <c r="L47" i="16"/>
  <c r="L45" i="16"/>
  <c r="DE2" i="103" s="1"/>
  <c r="L42" i="16"/>
  <c r="DB2" i="103" s="1"/>
  <c r="L39" i="16"/>
  <c r="CY2" i="103" s="1"/>
  <c r="F46" i="16"/>
  <c r="I46" i="16"/>
  <c r="H46" i="16"/>
  <c r="CR2" i="103" s="1"/>
  <c r="K46" i="16"/>
  <c r="V81" i="106" l="1"/>
  <c r="V95" i="106" s="1"/>
  <c r="W81" i="106"/>
  <c r="W95" i="106" s="1"/>
  <c r="K49" i="16"/>
  <c r="CU2" i="103"/>
  <c r="I49" i="16"/>
  <c r="CS2" i="103"/>
  <c r="F49" i="16"/>
  <c r="CP2" i="103"/>
  <c r="J49" i="16"/>
  <c r="CT2" i="103"/>
  <c r="D49" i="16"/>
  <c r="L46" i="16"/>
  <c r="S16" i="16" s="1"/>
  <c r="H51" i="12"/>
  <c r="H53" i="12" s="1"/>
  <c r="H55" i="12" s="1"/>
  <c r="H49" i="16"/>
  <c r="F55" i="12" l="1"/>
  <c r="E27" i="49"/>
  <c r="E37" i="49" s="1"/>
  <c r="F39" i="49" s="1"/>
  <c r="L49" i="16"/>
  <c r="F51" i="49" l="1"/>
  <c r="G25" i="37" s="1"/>
  <c r="G39" i="49"/>
  <c r="EC2" i="103"/>
  <c r="DZ2" i="103"/>
  <c r="N49" i="16"/>
  <c r="J124" i="104" l="1"/>
  <c r="AK37" i="15"/>
</calcChain>
</file>

<file path=xl/comments1.xml><?xml version="1.0" encoding="utf-8"?>
<comments xmlns="http://schemas.openxmlformats.org/spreadsheetml/2006/main">
  <authors>
    <author>Harrington, Sean (COM)</author>
  </authors>
  <commentList>
    <comment ref="P26" authorId="0" shapeId="0">
      <text>
        <r>
          <rPr>
            <b/>
            <sz val="9"/>
            <color indexed="81"/>
            <rFont val="Tahoma"/>
            <family val="2"/>
          </rPr>
          <t>Commerce</t>
        </r>
        <r>
          <rPr>
            <sz val="9"/>
            <color indexed="81"/>
            <rFont val="Tahoma"/>
            <family val="2"/>
          </rPr>
          <t xml:space="preserve">
(e.g. deferred, cash flow only)</t>
        </r>
      </text>
    </comment>
    <comment ref="P43"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13" authorId="0" shapeId="0">
      <text>
        <r>
          <rPr>
            <b/>
            <sz val="9"/>
            <color indexed="81"/>
            <rFont val="Tahoma"/>
            <family val="2"/>
          </rPr>
          <t>ADA Note:</t>
        </r>
        <r>
          <rPr>
            <sz val="9"/>
            <color indexed="81"/>
            <rFont val="Tahoma"/>
            <family val="2"/>
          </rPr>
          <t xml:space="preserve">
All publicly funded projects must include at least 5% (Rounded up) Physical Disability and 2% (Rounded up) Sensory Disability units, regardless of whether Federal funding is included</t>
        </r>
      </text>
    </comment>
    <comment ref="I13" authorId="0" shapeId="0">
      <text>
        <r>
          <rPr>
            <b/>
            <sz val="9"/>
            <color indexed="81"/>
            <rFont val="Tahoma"/>
            <family val="2"/>
          </rPr>
          <t>UA Note:</t>
        </r>
        <r>
          <rPr>
            <sz val="9"/>
            <color indexed="81"/>
            <rFont val="Tahoma"/>
            <family val="2"/>
          </rPr>
          <t xml:space="preserve">
Per </t>
        </r>
        <r>
          <rPr>
            <b/>
            <sz val="9"/>
            <color indexed="81"/>
            <rFont val="Tahoma"/>
            <family val="2"/>
          </rPr>
          <t>24 CFR § 982.604(b)</t>
        </r>
        <r>
          <rPr>
            <sz val="9"/>
            <color indexed="81"/>
            <rFont val="Tahoma"/>
            <family val="2"/>
          </rPr>
          <t>, the utility allowance for an SRO is 75% of the zero-bedroom (i.e., Studio) allowance</t>
        </r>
      </text>
    </comment>
    <comment ref="K13" authorId="0" shapeId="0">
      <text>
        <r>
          <rPr>
            <b/>
            <sz val="9"/>
            <color indexed="81"/>
            <rFont val="Tahoma"/>
            <family val="2"/>
          </rPr>
          <t xml:space="preserve">Subsidy Note:
</t>
        </r>
        <r>
          <rPr>
            <sz val="9"/>
            <color indexed="81"/>
            <rFont val="Tahoma"/>
            <family val="2"/>
          </rPr>
          <t xml:space="preserve">Per </t>
        </r>
        <r>
          <rPr>
            <b/>
            <sz val="9"/>
            <color indexed="81"/>
            <rFont val="Tahoma"/>
            <family val="2"/>
          </rPr>
          <t>24 CFR § 982.604(a)</t>
        </r>
        <r>
          <rPr>
            <sz val="9"/>
            <color indexed="81"/>
            <rFont val="Tahoma"/>
            <family val="2"/>
          </rPr>
          <t>, the payment standard for an SRO is 75% of the zero-bedroom (i.e., Studio) payment standard</t>
        </r>
      </text>
    </comment>
    <comment ref="M13" authorId="0" shapeId="0">
      <text>
        <r>
          <rPr>
            <b/>
            <sz val="9"/>
            <color indexed="81"/>
            <rFont val="Tahoma"/>
            <charset val="1"/>
          </rPr>
          <t>Maximum Rent:</t>
        </r>
        <r>
          <rPr>
            <sz val="9"/>
            <color indexed="81"/>
            <rFont val="Tahoma"/>
            <charset val="1"/>
          </rPr>
          <t xml:space="preserve">
This column is provided to allow comparison to the limits understood to be applicable for supported units. Values entered here are not included in subsequent calculations</t>
        </r>
      </text>
    </comment>
  </commentList>
</comments>
</file>

<file path=xl/comments3.xml><?xml version="1.0" encoding="utf-8"?>
<comments xmlns="http://schemas.openxmlformats.org/spreadsheetml/2006/main">
  <authors>
    <author>Harrington, Sean (COM)</author>
  </authors>
  <commentList>
    <comment ref="F46"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8"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5"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4.xml><?xml version="1.0" encoding="utf-8"?>
<comments xmlns="http://schemas.openxmlformats.org/spreadsheetml/2006/main">
  <authors>
    <author>Harrington, Sean (COM)</author>
  </authors>
  <commentLis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D22"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2"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4"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4"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6.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sharedStrings.xml><?xml version="1.0" encoding="utf-8"?>
<sst xmlns="http://schemas.openxmlformats.org/spreadsheetml/2006/main" count="6751" uniqueCount="1523">
  <si>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</si>
  <si>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</si>
  <si>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</si>
  <si>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</si>
  <si>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</si>
  <si>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</si>
  <si>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</si>
  <si>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</si>
  <si>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</si>
  <si>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</si>
  <si>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</si>
  <si>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</si>
  <si>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</si>
  <si>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</si>
  <si>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</si>
  <si>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</si>
  <si>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</si>
  <si>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</si>
  <si>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</si>
  <si>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</si>
  <si>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</si>
  <si>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</si>
  <si>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</si>
  <si>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</si>
  <si>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</si>
  <si>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</si>
  <si>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</si>
  <si>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</si>
  <si>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</si>
  <si>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</si>
  <si>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</si>
  <si>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</si>
  <si>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</si>
  <si>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</si>
  <si>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</si>
  <si>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</si>
  <si>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</si>
  <si>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</si>
  <si>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</si>
  <si>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</si>
  <si>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</si>
  <si>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</si>
  <si>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</si>
  <si>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Form 2A: Building Information</t>
  </si>
  <si>
    <t>Building Type</t>
  </si>
  <si>
    <t>Building Activity</t>
  </si>
  <si>
    <t>Year building received original Certificate of Occupancy</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</si>
  <si>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</si>
  <si>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</si>
  <si>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</si>
  <si>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</si>
  <si>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</si>
  <si>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</si>
  <si>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</si>
  <si>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</si>
  <si>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</si>
  <si>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</si>
  <si>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</si>
  <si>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</si>
  <si>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</si>
  <si>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</si>
  <si>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</si>
  <si>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</si>
  <si>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</si>
  <si>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</si>
  <si>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</si>
  <si>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</si>
  <si>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</si>
  <si>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</si>
  <si>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</si>
  <si>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</si>
  <si>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</si>
  <si>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</si>
  <si>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</si>
  <si>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</si>
  <si>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</si>
  <si>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</si>
  <si>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</si>
  <si>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</si>
  <si>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</si>
  <si>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</si>
  <si>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</si>
  <si>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</si>
  <si>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</si>
  <si>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</si>
  <si>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</si>
  <si>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</si>
  <si>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</si>
  <si>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</si>
  <si>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</si>
  <si>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</si>
  <si>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</si>
  <si>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</si>
  <si>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</si>
  <si>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</si>
  <si>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</si>
  <si>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</si>
  <si>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</si>
  <si>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</si>
  <si>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</si>
  <si>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</si>
  <si>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</si>
  <si>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</si>
  <si>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</si>
  <si>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</si>
  <si>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</si>
  <si>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</si>
  <si>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</si>
  <si>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</si>
  <si>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</si>
  <si>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</si>
  <si>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</si>
  <si>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</si>
  <si>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</si>
  <si>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</si>
  <si>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</si>
  <si>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</si>
  <si>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</si>
  <si>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</si>
  <si>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</si>
  <si>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</si>
  <si>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</si>
  <si>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</si>
  <si>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</si>
  <si>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</si>
  <si>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</si>
  <si>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</si>
  <si>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</si>
  <si>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</si>
  <si>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</si>
  <si>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</si>
  <si>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</si>
  <si>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</si>
  <si>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</si>
  <si>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</si>
  <si>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</si>
  <si>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</si>
  <si>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</si>
  <si>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</si>
  <si>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</si>
  <si>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</si>
  <si>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</si>
  <si>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</si>
  <si>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</si>
  <si>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</si>
  <si>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</si>
  <si>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</si>
  <si>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</si>
  <si>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</si>
  <si>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</si>
  <si>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</si>
  <si>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</si>
  <si>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</si>
  <si>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</si>
  <si>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</si>
  <si>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</si>
  <si>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</si>
  <si>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</si>
  <si>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</si>
  <si>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</si>
  <si>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</si>
  <si>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</si>
  <si>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</si>
  <si>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</si>
  <si>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</si>
  <si>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</si>
  <si>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</si>
  <si>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</si>
  <si>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</si>
  <si>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</si>
  <si>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</si>
  <si>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</si>
  <si>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</si>
  <si>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</si>
  <si>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</si>
  <si>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</si>
  <si>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</si>
  <si>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</si>
  <si>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</si>
  <si>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</si>
  <si>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</si>
  <si>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</si>
  <si>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</si>
  <si>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</si>
  <si>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</si>
  <si>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</si>
  <si>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</si>
  <si>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</si>
  <si>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</si>
  <si>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</si>
  <si>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</si>
  <si>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</si>
  <si>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</si>
  <si>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</si>
  <si>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</si>
  <si>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</si>
  <si>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</si>
  <si>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</si>
  <si>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</si>
  <si>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</si>
  <si>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</si>
  <si>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</si>
  <si>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</si>
  <si>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</si>
  <si>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</si>
  <si>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</si>
  <si>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</si>
  <si>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</si>
  <si>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</si>
  <si>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</si>
  <si>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</si>
  <si>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</si>
  <si>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</si>
  <si>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</si>
  <si>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</si>
  <si>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</si>
  <si>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</si>
  <si>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</si>
  <si>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</si>
  <si>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</si>
  <si>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</si>
  <si>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</si>
  <si>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</si>
  <si>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</si>
  <si>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</si>
  <si>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</si>
  <si>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</si>
  <si>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</si>
  <si>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</si>
  <si>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</si>
  <si>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</si>
  <si>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</si>
  <si>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</si>
  <si>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</si>
  <si>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</si>
  <si>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</si>
  <si>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</si>
  <si>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</si>
  <si>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</si>
  <si>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</si>
  <si>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</si>
  <si>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</si>
  <si>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</si>
  <si>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</si>
  <si>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</si>
  <si>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</si>
  <si>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</si>
  <si>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</si>
  <si>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</si>
  <si>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</si>
  <si>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</si>
  <si>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</si>
  <si>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</si>
  <si>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</si>
  <si>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</si>
  <si>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</si>
  <si>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</si>
  <si>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</si>
  <si>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</si>
  <si>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</si>
  <si>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</si>
  <si>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</si>
  <si>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</si>
  <si>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</si>
  <si>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</si>
  <si>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</si>
  <si>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</si>
  <si>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</si>
  <si>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</si>
  <si>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</si>
  <si>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</si>
  <si>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</si>
  <si>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</si>
  <si>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</si>
  <si>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</si>
  <si>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</si>
  <si>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</si>
  <si>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</si>
  <si>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</si>
  <si>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</si>
  <si>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</si>
  <si>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</si>
  <si>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</si>
  <si>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</si>
  <si>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</si>
  <si>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</si>
  <si>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</si>
  <si>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</si>
  <si>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</si>
  <si>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</si>
  <si>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</si>
  <si>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</si>
  <si>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</si>
  <si>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</si>
  <si>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</si>
  <si>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</si>
  <si>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</si>
  <si>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</si>
  <si>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</si>
  <si>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</si>
  <si>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</si>
  <si>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</si>
  <si>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</si>
  <si>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</si>
  <si>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</si>
  <si>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</si>
  <si>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</si>
  <si>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</si>
  <si>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</si>
  <si>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Total Residential Sources</t>
  </si>
  <si>
    <t>Permanent Financing - Non-Residential</t>
  </si>
  <si>
    <t>Total Non Residential Sources</t>
  </si>
  <si>
    <t>Date:</t>
  </si>
  <si>
    <t>Sources and Amounts of Revenue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</si>
  <si>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</si>
  <si>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</si>
  <si>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</si>
  <si>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</si>
  <si>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</si>
  <si>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</si>
  <si>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</si>
  <si>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</si>
  <si>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</si>
  <si>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</si>
  <si>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</si>
  <si>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</si>
  <si>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</si>
  <si>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</si>
  <si>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</si>
  <si>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</si>
  <si>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</si>
  <si>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</si>
  <si>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</si>
  <si>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</si>
  <si>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</si>
  <si>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</si>
  <si>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</si>
  <si>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</si>
  <si>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</si>
  <si>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</si>
  <si>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</si>
  <si>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</si>
  <si>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</si>
  <si>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</si>
  <si>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</si>
  <si>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</si>
  <si>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</si>
  <si>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</si>
  <si>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</si>
  <si>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</si>
  <si>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</si>
  <si>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</si>
  <si>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</si>
  <si>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</si>
  <si>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</si>
  <si>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</si>
  <si>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</si>
  <si>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</si>
  <si>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</si>
  <si>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</si>
  <si>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</si>
  <si>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</si>
  <si>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</si>
  <si>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</si>
  <si>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</si>
  <si>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</si>
  <si>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</si>
  <si>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</si>
  <si>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</si>
  <si>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</si>
  <si>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</si>
  <si>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</si>
  <si>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</si>
  <si>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</si>
  <si>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</si>
  <si>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</si>
  <si>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</si>
  <si>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</si>
  <si>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</si>
  <si>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</si>
  <si>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</si>
  <si>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</si>
  <si>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</si>
  <si>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</si>
  <si>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</si>
  <si>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</si>
  <si>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</si>
  <si>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</si>
  <si>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</si>
  <si>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</si>
  <si>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</si>
  <si>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</si>
  <si>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</si>
  <si>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</si>
  <si>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</si>
  <si>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</si>
  <si>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</si>
  <si>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</si>
  <si>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</si>
  <si>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</si>
  <si>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Non-Residential Expenses</t>
  </si>
  <si>
    <t>TOTAL PROJECT EXPENSES</t>
  </si>
  <si>
    <t>DEBT SERVICE</t>
  </si>
  <si>
    <t>Hard Debt</t>
  </si>
  <si>
    <t>Loan Amount</t>
  </si>
  <si>
    <t>Lender 1</t>
  </si>
  <si>
    <t>Lender 2</t>
  </si>
  <si>
    <t>Total Hard Debt Service</t>
  </si>
  <si>
    <t>Soft Debt</t>
  </si>
  <si>
    <t>Lender 4</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</si>
  <si>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</si>
  <si>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</si>
  <si>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</si>
  <si>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</si>
  <si>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</si>
  <si>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</si>
  <si>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</si>
  <si>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</si>
  <si>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</si>
  <si>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</si>
  <si>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</si>
  <si>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</si>
  <si>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</si>
  <si>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</si>
  <si>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</si>
  <si>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</si>
  <si>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</si>
  <si>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</si>
  <si>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</si>
  <si>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</si>
  <si>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</si>
  <si>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</si>
  <si>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</si>
  <si>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</si>
  <si>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</si>
  <si>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</si>
  <si>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</si>
  <si>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</si>
  <si>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</si>
  <si>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</si>
  <si>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</si>
  <si>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</si>
  <si>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</si>
  <si>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</si>
  <si>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</si>
  <si>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</si>
  <si>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</si>
  <si>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</si>
  <si>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</si>
  <si>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</si>
  <si>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</si>
  <si>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</si>
  <si>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</si>
  <si>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</si>
  <si>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</si>
  <si>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</si>
  <si>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</si>
  <si>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</si>
  <si>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</si>
  <si>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</si>
  <si>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</si>
  <si>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</si>
  <si>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</si>
  <si>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</si>
  <si>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</si>
  <si>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</si>
  <si>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</si>
  <si>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</si>
  <si>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</si>
  <si>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</si>
  <si>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</si>
  <si>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</si>
  <si>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</si>
  <si>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</si>
  <si>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 Type</t>
  </si>
  <si>
    <t>Activity Type</t>
  </si>
  <si>
    <t>Role (owner, developer, etc.)</t>
  </si>
  <si>
    <t>City and State</t>
  </si>
  <si>
    <t>Date Development Activities Began</t>
  </si>
  <si>
    <t>Placed in Service Date</t>
  </si>
  <si>
    <t>Type of Financing (HTF, HUD, etc.)</t>
  </si>
  <si>
    <t xml:space="preserve">Sponsor Pipeline </t>
  </si>
  <si>
    <t>Development Consultant History</t>
  </si>
  <si>
    <t>Developer Consultant Name:</t>
  </si>
  <si>
    <t xml:space="preserve">Development Consultant Pipeline </t>
  </si>
  <si>
    <t>Management Company:</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</si>
  <si>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</si>
  <si>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</si>
  <si>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</si>
  <si>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</si>
  <si>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</si>
  <si>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</si>
  <si>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</si>
  <si>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</si>
  <si>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</si>
  <si>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</si>
  <si>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</si>
  <si>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</si>
  <si>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</si>
  <si>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</si>
  <si>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</si>
  <si>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</si>
  <si>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</si>
  <si>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</si>
  <si>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</si>
  <si>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</si>
  <si>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</si>
  <si>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</si>
  <si>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</si>
  <si>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</si>
  <si>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</si>
  <si>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</si>
  <si>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</si>
  <si>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</si>
  <si>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</si>
  <si>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</si>
  <si>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</si>
  <si>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</si>
  <si>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</si>
  <si>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</si>
  <si>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</si>
  <si>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</si>
  <si>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</si>
  <si>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</si>
  <si>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</si>
  <si>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</si>
  <si>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</si>
  <si>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</si>
  <si>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</si>
  <si>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</si>
  <si>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</si>
  <si>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</si>
  <si>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</si>
  <si>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</si>
  <si>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</si>
  <si>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</si>
  <si>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</si>
  <si>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</si>
  <si>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</si>
  <si>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</si>
  <si>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</si>
  <si>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</si>
  <si>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</si>
  <si>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</si>
  <si>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</si>
  <si>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</si>
  <si>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</si>
  <si>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</si>
  <si>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</si>
  <si>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</si>
  <si>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</si>
  <si>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</si>
  <si>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</si>
  <si>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</si>
  <si>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</si>
  <si>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</si>
  <si>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</si>
  <si>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</si>
  <si>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</si>
  <si>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</si>
  <si>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</si>
  <si>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</si>
  <si>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</si>
  <si>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</si>
  <si>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</si>
  <si>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</si>
  <si>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</si>
  <si>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</si>
  <si>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</si>
  <si>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</si>
  <si>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</si>
  <si>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</si>
  <si>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</si>
  <si>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</si>
  <si>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</si>
  <si>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</si>
  <si>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</si>
  <si>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</si>
  <si>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</si>
  <si>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</si>
  <si>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</si>
  <si>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</si>
  <si>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</si>
  <si>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</si>
  <si>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</si>
  <si>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</si>
  <si>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</si>
  <si>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</si>
  <si>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</si>
  <si>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</si>
  <si>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</si>
  <si>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</si>
  <si>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</si>
  <si>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</si>
  <si>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</si>
  <si>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</si>
  <si>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</si>
  <si>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</si>
  <si>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</si>
  <si>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</si>
  <si>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</si>
  <si>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</si>
  <si>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</si>
  <si>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</si>
  <si>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</si>
  <si>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</si>
  <si>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</si>
  <si>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</si>
  <si>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</si>
  <si>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</si>
  <si>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</si>
  <si>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</si>
  <si>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</si>
  <si>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</si>
  <si>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</si>
  <si>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</si>
  <si>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</si>
  <si>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</si>
  <si>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</si>
  <si>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</si>
  <si>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</si>
  <si>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</si>
  <si>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</si>
  <si>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</si>
  <si>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</si>
  <si>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</si>
  <si>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</si>
  <si>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</si>
  <si>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</si>
  <si>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</si>
  <si>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</si>
  <si>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</si>
  <si>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</si>
  <si>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</si>
  <si>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</si>
  <si>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</si>
  <si>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</si>
  <si>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</si>
  <si>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</si>
  <si>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</si>
  <si>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</si>
  <si>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</si>
  <si>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</si>
  <si>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</si>
  <si>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</si>
  <si>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</si>
  <si>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</si>
  <si>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</si>
  <si>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</si>
  <si>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</si>
  <si>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</si>
  <si>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Capital Sources (cell F48) must match Total Sources on Form 6A (cell 118)</t>
  </si>
  <si>
    <t>All Sources must be identified as Grant or Loan</t>
  </si>
  <si>
    <t>Service Funding Starts</t>
  </si>
  <si>
    <t>Funding for services awarded</t>
  </si>
  <si>
    <t>Application for Service funding</t>
  </si>
  <si>
    <t>Permanent Financing Conversion</t>
  </si>
  <si>
    <t>Begin Construction</t>
  </si>
  <si>
    <t>OK / Concern</t>
  </si>
  <si>
    <t>Rationale for Concern</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</si>
  <si>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</si>
  <si>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</si>
  <si>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</si>
  <si>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</si>
  <si>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</si>
  <si>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</si>
  <si>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</si>
  <si>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</si>
  <si>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</si>
  <si>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</si>
  <si>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</si>
  <si>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</si>
  <si>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</si>
  <si>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</si>
  <si>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</si>
  <si>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</si>
  <si>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</si>
  <si>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</si>
  <si>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</si>
  <si>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</si>
  <si>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</si>
  <si>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</si>
  <si>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</si>
  <si>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</si>
  <si>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</si>
  <si>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</si>
  <si>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</si>
  <si>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</si>
  <si>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</si>
  <si>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</si>
  <si>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</si>
  <si>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</si>
  <si>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</si>
  <si>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</si>
  <si>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</si>
  <si>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</si>
  <si>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</si>
  <si>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</si>
  <si>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</si>
  <si>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</si>
  <si>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</si>
  <si>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</si>
  <si>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</si>
  <si>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</si>
  <si>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</si>
  <si>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</si>
  <si>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</si>
  <si>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</si>
  <si>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</si>
  <si>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</si>
  <si>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</si>
  <si>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</si>
  <si>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</si>
  <si>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</si>
  <si>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</si>
  <si>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</si>
  <si>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</si>
  <si>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</si>
  <si>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</si>
  <si>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</si>
  <si>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</si>
  <si>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</si>
  <si>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</si>
  <si>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</si>
  <si>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</si>
  <si>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</si>
  <si>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</si>
  <si>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</si>
  <si>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</si>
  <si>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</si>
  <si>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</si>
  <si>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</si>
  <si>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</si>
  <si>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</si>
  <si>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</si>
  <si>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</si>
  <si>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</si>
  <si>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</si>
  <si>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</si>
  <si>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</si>
  <si>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</si>
  <si>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</si>
  <si>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</si>
  <si>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</si>
  <si>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</si>
  <si>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</si>
  <si>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</si>
  <si>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</si>
  <si>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</si>
  <si>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</si>
  <si>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</si>
  <si>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</si>
  <si>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</si>
  <si>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</si>
  <si>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</si>
  <si>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</si>
  <si>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</si>
  <si>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</si>
  <si>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</si>
  <si>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</si>
  <si>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</si>
  <si>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</si>
  <si>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</si>
  <si>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</si>
  <si>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</si>
  <si>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</si>
  <si>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</si>
  <si>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</si>
  <si>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</si>
  <si>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</si>
  <si>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</si>
  <si>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</si>
  <si>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</si>
  <si>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</si>
  <si>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</si>
  <si>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</si>
  <si>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</si>
  <si>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</si>
  <si>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</si>
  <si>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</si>
  <si>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</si>
  <si>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</si>
  <si>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</si>
  <si>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</si>
  <si>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</si>
  <si>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</si>
  <si>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</si>
  <si>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</si>
  <si>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</si>
  <si>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</si>
  <si>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</si>
  <si>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</si>
  <si>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</si>
  <si>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</si>
  <si>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</si>
  <si>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</si>
  <si>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</si>
  <si>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</si>
  <si>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</si>
  <si>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</si>
  <si>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</si>
  <si>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</si>
  <si>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</si>
  <si>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</si>
  <si>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</si>
  <si>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</si>
  <si>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</si>
  <si>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</si>
  <si>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</si>
  <si>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</si>
  <si>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</si>
  <si>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</si>
  <si>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</si>
  <si>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</si>
  <si>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</si>
  <si>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</si>
  <si>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</si>
  <si>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</si>
  <si>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</si>
  <si>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</si>
  <si>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</si>
  <si>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</si>
  <si>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</si>
  <si>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</si>
  <si>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</si>
  <si>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</si>
  <si>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</si>
  <si>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</si>
  <si>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</si>
  <si>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</si>
  <si>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</si>
  <si>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</si>
  <si>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</si>
  <si>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</si>
  <si>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</si>
  <si>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</si>
  <si>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</si>
  <si>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</si>
  <si>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</si>
  <si>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</si>
  <si>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</si>
  <si>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</si>
  <si>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</si>
  <si>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</si>
  <si>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</si>
  <si>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</si>
  <si>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</si>
  <si>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</si>
  <si>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</si>
  <si>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</si>
  <si>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</si>
  <si>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</si>
  <si>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</si>
  <si>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</si>
  <si>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</si>
  <si>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</si>
  <si>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</si>
  <si>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</si>
  <si>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</si>
  <si>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</si>
  <si>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</si>
  <si>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</si>
  <si>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</si>
  <si>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</si>
  <si>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</si>
  <si>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</si>
  <si>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</si>
  <si>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</si>
  <si>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</si>
  <si>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</si>
  <si>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</si>
  <si>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</si>
  <si>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</si>
  <si>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</si>
  <si>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</si>
  <si>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</si>
  <si>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</si>
  <si>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</si>
  <si>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</si>
  <si>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</si>
  <si>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</si>
  <si>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</si>
  <si>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</si>
  <si>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</si>
  <si>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</si>
  <si>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</si>
  <si>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</si>
  <si>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</si>
  <si>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</si>
  <si>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</si>
  <si>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</si>
  <si>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</si>
  <si>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</si>
  <si>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</si>
  <si>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</si>
  <si>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</si>
  <si>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</si>
  <si>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</si>
  <si>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</si>
  <si>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</si>
  <si>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</si>
  <si>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</si>
  <si>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</si>
  <si>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</si>
  <si>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</si>
  <si>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</si>
  <si>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</si>
  <si>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</si>
  <si>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</si>
  <si>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</si>
  <si>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</si>
  <si>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</si>
  <si>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</si>
  <si>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</si>
  <si>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</si>
  <si>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</si>
  <si>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</si>
  <si>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</si>
  <si>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</si>
  <si>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</si>
  <si>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</si>
  <si>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</si>
  <si>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</si>
  <si>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</si>
  <si>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</si>
  <si>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</si>
  <si>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</si>
  <si>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</si>
  <si>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</si>
  <si>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</si>
  <si>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</si>
  <si>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</si>
  <si>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</si>
  <si>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</si>
  <si>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</si>
  <si>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</si>
  <si>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</si>
  <si>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</si>
  <si>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</si>
  <si>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</si>
  <si>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</si>
  <si>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</si>
  <si>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</si>
  <si>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</si>
  <si>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</si>
  <si>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</si>
  <si>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</si>
  <si>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</si>
  <si>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</si>
  <si>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</si>
  <si>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</si>
  <si>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</si>
  <si>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</si>
  <si>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</si>
  <si>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</si>
  <si>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</si>
  <si>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</si>
  <si>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</si>
  <si>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</si>
  <si>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</si>
  <si>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</si>
  <si>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</si>
  <si>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</si>
  <si>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</si>
  <si>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</si>
  <si>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</si>
  <si>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</si>
  <si>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</si>
  <si>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</si>
  <si>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</si>
  <si>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</si>
  <si>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</si>
  <si>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</si>
  <si>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</si>
  <si>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</si>
  <si>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</si>
  <si>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</si>
  <si>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</si>
  <si>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</si>
  <si>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</si>
  <si>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</si>
  <si>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</si>
  <si>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</si>
  <si>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</si>
  <si>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</si>
  <si>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</si>
  <si>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</si>
  <si>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</si>
  <si>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</si>
  <si>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</si>
  <si>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</si>
  <si>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</si>
  <si>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</si>
  <si>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</si>
  <si>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</si>
  <si>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</si>
  <si>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</si>
  <si>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</si>
  <si>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</si>
  <si>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</si>
  <si>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</si>
  <si>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</si>
  <si>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</si>
  <si>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</si>
  <si>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</si>
  <si>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</si>
  <si>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</si>
  <si>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</si>
  <si>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</si>
  <si>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</si>
  <si>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</si>
  <si>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</si>
  <si>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</si>
  <si>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</si>
  <si>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</si>
  <si>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</si>
  <si>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</si>
  <si>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</si>
  <si>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</si>
  <si>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</si>
  <si>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</si>
  <si>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</si>
  <si>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</si>
  <si>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</si>
  <si>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</si>
  <si>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</si>
  <si>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</si>
  <si>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</si>
  <si>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</si>
  <si>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</si>
  <si>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</si>
  <si>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</si>
  <si>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</si>
  <si>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</si>
  <si>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</si>
  <si>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</si>
  <si>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</si>
  <si>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</si>
  <si>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</si>
  <si>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</si>
  <si>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</si>
  <si>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</si>
  <si>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</si>
  <si>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</si>
  <si>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</si>
  <si>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</si>
  <si>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</si>
  <si>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</si>
  <si>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</si>
  <si>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</si>
  <si>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</si>
  <si>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</si>
  <si>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</si>
  <si>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</si>
  <si>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</si>
  <si>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</si>
  <si>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</si>
  <si>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</si>
  <si>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</si>
  <si>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</si>
  <si>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</si>
  <si>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</si>
  <si>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</si>
  <si>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</si>
  <si>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</si>
  <si>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</si>
  <si>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</si>
  <si>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</si>
  <si>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</si>
  <si>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</si>
  <si>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</si>
  <si>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</si>
  <si>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</si>
  <si>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</si>
  <si>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</si>
  <si>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</si>
  <si>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</si>
  <si>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</si>
  <si>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</si>
  <si>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</si>
  <si>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</si>
  <si>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</si>
  <si>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</si>
  <si>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</si>
  <si>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</si>
  <si>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</si>
  <si>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</si>
  <si>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</si>
  <si>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</si>
  <si>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</si>
  <si>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</si>
  <si>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</si>
  <si>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</si>
  <si>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</si>
  <si>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</si>
  <si>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</si>
  <si>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</si>
  <si>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</si>
  <si>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</si>
  <si>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</si>
  <si>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</si>
  <si>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</si>
  <si>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</si>
  <si>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</si>
  <si>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</si>
  <si>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</si>
  <si>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</si>
  <si>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</si>
  <si>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</si>
  <si>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</si>
  <si>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</si>
  <si>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</si>
  <si>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</si>
  <si>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</si>
  <si>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</si>
  <si>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</si>
  <si>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</si>
  <si>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</si>
  <si>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</si>
  <si>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</si>
  <si>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</si>
  <si>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</si>
  <si>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</si>
  <si>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</si>
  <si>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King County</t>
  </si>
  <si>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</si>
  <si>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</si>
  <si>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</si>
  <si>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</si>
  <si>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</si>
  <si>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</si>
  <si>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</si>
  <si>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</si>
  <si>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</si>
  <si>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</si>
  <si>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</si>
  <si>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</si>
  <si>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</si>
  <si>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</si>
  <si>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</si>
  <si>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</si>
  <si>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</si>
  <si>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Non-Personnel Service Expenses for First Year of Project</t>
  </si>
  <si>
    <t>Total Service Non-Personnel Expenses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</si>
  <si>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</si>
  <si>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</si>
  <si>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</si>
  <si>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</si>
  <si>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</si>
  <si>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</si>
  <si>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</si>
  <si>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</si>
  <si>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</si>
  <si>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</si>
  <si>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</si>
  <si>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</si>
  <si>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</si>
  <si>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</si>
  <si>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</si>
  <si>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</si>
  <si>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Tenant - Paid Utilities (Utility Allowance)</t>
  </si>
  <si>
    <t>Expected Placed-In-Service Date (MM/DD/YYYY)</t>
  </si>
  <si>
    <t>NET OPERATING INCOME</t>
  </si>
  <si>
    <t>Ownership Entity for Completed Project</t>
  </si>
  <si>
    <t>Entity Name:</t>
  </si>
  <si>
    <t>Projected Commitment Start</t>
  </si>
  <si>
    <t>Projected Commitment End</t>
  </si>
  <si>
    <t>Year</t>
  </si>
  <si>
    <t>Tax Credits - 9%</t>
  </si>
  <si>
    <t>Tax Credits - 4%</t>
  </si>
  <si>
    <t>Tax Credits - Historic Rehab</t>
  </si>
  <si>
    <t>Maximum Annual Credit Per Low-Income Unit Limit</t>
  </si>
  <si>
    <t>Maximum Credit Limits</t>
  </si>
  <si>
    <t>High</t>
  </si>
  <si>
    <t>Low</t>
  </si>
  <si>
    <t>1BR</t>
  </si>
  <si>
    <t>2BR</t>
  </si>
  <si>
    <t>3BR</t>
  </si>
  <si>
    <t>4BR</t>
  </si>
  <si>
    <t>0BR</t>
  </si>
  <si>
    <t>Total Low Income Populaton Units</t>
  </si>
  <si>
    <t>Lender 3</t>
  </si>
  <si>
    <t>Lender 7</t>
  </si>
  <si>
    <t>Relocation (from Form 4)</t>
  </si>
  <si>
    <t>Total Sources (cell j121) must at least equal Total Uses (cell j120)</t>
  </si>
  <si>
    <t>GSE</t>
  </si>
  <si>
    <t xml:space="preserve">Tax Credits - Historic Rehab </t>
  </si>
  <si>
    <t xml:space="preserve">Tax Credits - New Market </t>
  </si>
  <si>
    <t>Number of Low Income Housing Units (from Form 2A)</t>
  </si>
  <si>
    <t>Form 7B: Estimate of Cash Flow During Development (Page 2)</t>
  </si>
  <si>
    <t>Month</t>
  </si>
  <si>
    <t>J</t>
  </si>
  <si>
    <t>F</t>
  </si>
  <si>
    <t>S</t>
  </si>
  <si>
    <t>O</t>
  </si>
  <si>
    <t>N</t>
  </si>
  <si>
    <t>D</t>
  </si>
  <si>
    <t>Sources and Amounts of Revenue (Continued)</t>
  </si>
  <si>
    <t>Expenses (Continued)</t>
  </si>
  <si>
    <t>Total Partnership and Management Costs</t>
  </si>
  <si>
    <t>Partnership and 
Asset Management Costs-</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</si>
  <si>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</si>
  <si>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</si>
  <si>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</si>
  <si>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</si>
  <si>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</si>
  <si>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</si>
  <si>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</si>
  <si>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</si>
  <si>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</si>
  <si>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</si>
  <si>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</si>
  <si>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</si>
  <si>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</si>
  <si>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</si>
  <si>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</si>
  <si>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</si>
  <si>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</si>
  <si>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</si>
  <si>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</si>
  <si>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</si>
  <si>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</si>
  <si>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</si>
  <si>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</si>
  <si>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</si>
  <si>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</si>
  <si>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</si>
  <si>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</si>
  <si>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</si>
  <si>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</si>
  <si>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</si>
  <si>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</si>
  <si>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</si>
  <si>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</si>
  <si>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</si>
  <si>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</si>
  <si>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</si>
  <si>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</si>
  <si>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</si>
  <si>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CF_Construction_Loan_Fees__c</t>
  </si>
  <si>
    <t>CF_Construction_Loan_Expense__c</t>
  </si>
  <si>
    <t>CF_Construction_Loan_Legal__c</t>
  </si>
  <si>
    <t>CF_Construction_Period_Interest__c</t>
  </si>
  <si>
    <t>CF_Lease_up_Period_Interest__c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</si>
  <si>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</si>
  <si>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</si>
  <si>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</si>
  <si>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</si>
  <si>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</si>
  <si>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</si>
  <si>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</si>
  <si>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</si>
  <si>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</si>
  <si>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</si>
  <si>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</si>
  <si>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</si>
  <si>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</si>
  <si>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</si>
  <si>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</si>
  <si>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</si>
  <si>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</si>
  <si>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</si>
  <si>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</si>
  <si>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</si>
  <si>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ODC_Marketing_Leasing_Expenses__c</t>
  </si>
  <si>
    <t>ODC_Carrying_Costs_at_Rent_up_Reserve__c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</si>
  <si>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</si>
  <si>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</si>
  <si>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</si>
  <si>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</si>
  <si>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</si>
  <si>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</si>
  <si>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</si>
  <si>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</si>
  <si>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</si>
  <si>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</si>
  <si>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</si>
  <si>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</si>
  <si>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</si>
  <si>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</si>
  <si>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</si>
  <si>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</si>
  <si>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</si>
  <si>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</si>
  <si>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</si>
  <si>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</si>
  <si>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</si>
  <si>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</si>
  <si>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</si>
  <si>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</si>
  <si>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</si>
  <si>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</si>
  <si>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</si>
  <si>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</si>
  <si>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</si>
  <si>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</si>
  <si>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</si>
  <si>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</si>
  <si>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</si>
  <si>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</si>
  <si>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</si>
  <si>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</si>
  <si>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</si>
  <si>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</si>
  <si>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</si>
  <si>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</si>
  <si>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</si>
  <si>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</si>
  <si>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</si>
  <si>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</si>
  <si>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</si>
  <si>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</si>
  <si>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</si>
  <si>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</si>
  <si>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</si>
  <si>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</si>
  <si>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</si>
  <si>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</si>
  <si>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</si>
  <si>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</si>
  <si>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</si>
  <si>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</si>
  <si>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</si>
  <si>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</si>
  <si>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</si>
  <si>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</si>
  <si>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</si>
  <si>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</si>
  <si>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</si>
  <si>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</si>
  <si>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</si>
  <si>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</si>
  <si>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</si>
  <si>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</si>
  <si>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</si>
  <si>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</si>
  <si>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</si>
  <si>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</si>
  <si>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</si>
  <si>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</si>
  <si>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</si>
  <si>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</si>
  <si>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</si>
  <si>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</si>
  <si>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</si>
  <si>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</si>
  <si>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</si>
  <si>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</si>
  <si>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</si>
  <si>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</si>
  <si>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</si>
  <si>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</si>
  <si>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</si>
  <si>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</si>
  <si>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Funding__c</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</si>
  <si>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</si>
  <si>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</si>
  <si>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</si>
  <si>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</si>
  <si>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</si>
  <si>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</si>
  <si>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</si>
  <si>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</si>
  <si>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</si>
  <si>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</si>
  <si>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</si>
  <si>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</si>
  <si>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</si>
  <si>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</si>
  <si>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</si>
  <si>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</si>
  <si>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</si>
  <si>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</si>
  <si>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</si>
  <si>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</si>
  <si>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CY_Avail_per_cap_Credit_Amt1__c</t>
  </si>
  <si>
    <t>Nbr_of_Studio_Units__c</t>
  </si>
  <si>
    <t>Nbr_of_1_Bdrm_Units__c</t>
  </si>
  <si>
    <t>Nbr_of_2_Bdrm_Units__c</t>
  </si>
  <si>
    <t>Nbr_of_3_Bdrm_Units__c</t>
  </si>
  <si>
    <t>Nbr_of_4plus_Bdrm_Units__c</t>
  </si>
  <si>
    <t>Draft</t>
  </si>
  <si>
    <t>Residential_Sources__c</t>
  </si>
  <si>
    <t>Committed_Amount__c</t>
  </si>
  <si>
    <t>Interest_Rate__c</t>
  </si>
  <si>
    <t>Loan_Term__c</t>
  </si>
  <si>
    <t>Amortization_Period__c</t>
  </si>
  <si>
    <t>Repayment_Structure__c</t>
  </si>
  <si>
    <t>C_EBA_Site_Work_Infrastructure__c</t>
  </si>
  <si>
    <t>C_EBNCR_Site_Work_Infrastructure__c</t>
  </si>
  <si>
    <t>Form 1&gt;</t>
  </si>
  <si>
    <t>Project Sponsor Organization</t>
  </si>
  <si>
    <t>Project Name</t>
  </si>
  <si>
    <t>Development Consultant Firm Name</t>
  </si>
  <si>
    <t>Location: City</t>
  </si>
  <si>
    <t>Location: County</t>
  </si>
  <si>
    <t>Location: LegDist</t>
  </si>
  <si>
    <t>Activity Type(s)</t>
  </si>
  <si>
    <t>&lt;Form 1</t>
  </si>
  <si>
    <t>Form 2A&gt;</t>
  </si>
  <si>
    <t>Low Income Units</t>
  </si>
  <si>
    <t>&lt;Form 2A</t>
  </si>
  <si>
    <t>Form 2b&gt;</t>
  </si>
  <si>
    <t>Total Residential Ft2</t>
  </si>
  <si>
    <t>Total NonResidential Ft2</t>
  </si>
  <si>
    <t>&lt;Form 2b</t>
  </si>
  <si>
    <t>Form 2c&gt;</t>
  </si>
  <si>
    <t xml:space="preserve"> S1 </t>
  </si>
  <si>
    <t xml:space="preserve"> S2 </t>
  </si>
  <si>
    <t xml:space="preserve"> S3 </t>
  </si>
  <si>
    <t xml:space="preserve"> S4 </t>
  </si>
  <si>
    <t xml:space="preserve"> S5 </t>
  </si>
  <si>
    <t xml:space="preserve"> S6 </t>
  </si>
  <si>
    <t xml:space="preserve"> S7 </t>
  </si>
  <si>
    <t xml:space="preserve"> S8 </t>
  </si>
  <si>
    <t>&lt;Form 2c</t>
  </si>
  <si>
    <t>Form 3&gt;</t>
  </si>
  <si>
    <t>&lt;&gt;</t>
  </si>
  <si>
    <t>&lt;Form 3</t>
  </si>
  <si>
    <t>Form 5&gt;</t>
  </si>
  <si>
    <t>Const Start Date</t>
  </si>
  <si>
    <t>Completion Date</t>
  </si>
  <si>
    <t>&lt;Form 5</t>
  </si>
  <si>
    <t>Form 6&gt;</t>
  </si>
  <si>
    <t xml:space="preserve"> LandTDC </t>
  </si>
  <si>
    <t>LandRDC</t>
  </si>
  <si>
    <t>OpResTDC</t>
  </si>
  <si>
    <t>OpResRDC</t>
  </si>
  <si>
    <t>RepResTDC</t>
  </si>
  <si>
    <t>RepResRDC</t>
  </si>
  <si>
    <t>TDC</t>
  </si>
  <si>
    <t>RDC</t>
  </si>
  <si>
    <t>&lt;Form 6A</t>
  </si>
  <si>
    <t>Form 6d&gt;</t>
  </si>
  <si>
    <t>LIHTC Type</t>
  </si>
  <si>
    <t>TCF</t>
  </si>
  <si>
    <t>&lt;Form 6d</t>
  </si>
  <si>
    <t>Form 7a&gt;</t>
  </si>
  <si>
    <t>HTF Requested</t>
  </si>
  <si>
    <t>Expected TC Equity</t>
  </si>
  <si>
    <t>&lt;Form 7a</t>
  </si>
  <si>
    <t>From 8a&gt;</t>
  </si>
  <si>
    <t>5 BR</t>
  </si>
  <si>
    <t>&lt;Form 8a</t>
  </si>
  <si>
    <t>Form 8b&gt;</t>
  </si>
  <si>
    <t>RentSubs-P</t>
  </si>
  <si>
    <t>RentSubs-C</t>
  </si>
  <si>
    <t xml:space="preserve"> OpSubs-P</t>
  </si>
  <si>
    <t xml:space="preserve"> OpSubs-C</t>
  </si>
  <si>
    <t xml:space="preserve"> SvcSubs-P</t>
  </si>
  <si>
    <t xml:space="preserve"> SvcSubs-C</t>
  </si>
  <si>
    <t>&lt;Form 8b</t>
  </si>
  <si>
    <t>Form 8d&gt;</t>
  </si>
  <si>
    <t>NOI(Y1)</t>
  </si>
  <si>
    <t>NOI(Y5)</t>
  </si>
  <si>
    <t>NOI(Y15)</t>
  </si>
  <si>
    <t>&lt;Form 8d</t>
  </si>
  <si>
    <t>Form 9a&gt;</t>
  </si>
  <si>
    <t>Executive Director Email</t>
  </si>
  <si>
    <t>Contact Person Email</t>
  </si>
  <si>
    <t>Development Consultant Email</t>
  </si>
  <si>
    <t>&lt;Form 9a</t>
  </si>
  <si>
    <t>Form 11a&gt;</t>
  </si>
  <si>
    <t>9% Points</t>
  </si>
  <si>
    <t>&lt;Form 11a</t>
  </si>
  <si>
    <t>Form 11b&gt;</t>
  </si>
  <si>
    <t>4% Points</t>
  </si>
  <si>
    <t>&lt;Form 11b</t>
  </si>
  <si>
    <t>Behavioral Illness</t>
  </si>
  <si>
    <r>
      <t>3</t>
    </r>
    <r>
      <rPr>
        <vertAlign val="superscript"/>
        <sz val="8"/>
        <rFont val="Verdana"/>
        <family val="2"/>
      </rPr>
      <t>rd</t>
    </r>
    <r>
      <rPr>
        <sz val="8"/>
        <rFont val="Verdana"/>
        <family val="2"/>
      </rPr>
      <t xml:space="preserve"> Party Certification of final development cost</t>
    </r>
  </si>
  <si>
    <t>Form 6D: LIHTC Calculation</t>
  </si>
  <si>
    <t>Less Total Non-LIHTC Residential Sources</t>
  </si>
  <si>
    <t>Tax Credit Type</t>
  </si>
  <si>
    <t>Tax Credit Equity</t>
  </si>
  <si>
    <t>RESIDENT SERVICES</t>
  </si>
  <si>
    <t>Subsidy Shortfall</t>
  </si>
  <si>
    <t xml:space="preserve"> (EGI - Total Expenses)</t>
  </si>
  <si>
    <t>OPERATING EXPENSES</t>
  </si>
  <si>
    <t>OTHER EXPENSES</t>
  </si>
  <si>
    <t>TOTAL DEBT SERVICE</t>
  </si>
  <si>
    <t xml:space="preserve">Overall Total Points Selected </t>
  </si>
  <si>
    <t>Non-LIH Units</t>
  </si>
  <si>
    <t>ANNUAL RENT SUBSIDY (Do Not Include Operating or Service Funding Sources Here)</t>
  </si>
  <si>
    <t>PHA/HUD/USDA Rent Subsidy</t>
  </si>
  <si>
    <t>Non- PHA/HUD/USDA Rent Subsidy</t>
  </si>
  <si>
    <t># Accessible Units</t>
  </si>
  <si>
    <t># Units Accessable</t>
  </si>
  <si>
    <t>Schematic Design Completed</t>
  </si>
  <si>
    <t>Design Development Completed</t>
  </si>
  <si>
    <t>Construction Documents Completed</t>
  </si>
  <si>
    <t>Investor Selected</t>
  </si>
  <si>
    <t>Award date for Service Funding/Commitment</t>
  </si>
  <si>
    <t>Final Equity Pay-In (LIHTC projects)</t>
  </si>
  <si>
    <t>Qualified Occupancy</t>
  </si>
  <si>
    <t>Projected First LIHTC Year start</t>
  </si>
  <si>
    <t>Service Provider Organization</t>
  </si>
  <si>
    <t>Rental</t>
  </si>
  <si>
    <t>Home Ownership</t>
  </si>
  <si>
    <t>NC+R</t>
  </si>
  <si>
    <t>A+R</t>
  </si>
  <si>
    <t>Project Completed</t>
  </si>
  <si>
    <t>Project Currently Being Developed</t>
  </si>
  <si>
    <t xml:space="preserve"> Project</t>
  </si>
  <si>
    <t>Form 8D: Operating Pro Forma, Page 2</t>
  </si>
  <si>
    <t>Other Residential</t>
  </si>
  <si>
    <t>Business</t>
  </si>
  <si>
    <t>Management - On-site (Form 8C)</t>
  </si>
  <si>
    <t>Management - Off-site (Form 8C)</t>
  </si>
  <si>
    <t>Gross Tenant Paid Rental Income (Form 8A)</t>
  </si>
  <si>
    <t>Gross Rental PHA/HUD/USDA Subsidy (Form 8A)</t>
  </si>
  <si>
    <t>Gross Rental Subsidy Income (Form 8B)</t>
  </si>
  <si>
    <t>Gross Annual Operating Subsidy Sources (Form 8B)</t>
  </si>
  <si>
    <t>Services Funding Subsidy (Form 8B)</t>
  </si>
  <si>
    <t>Service Expenses (Form 8C)</t>
  </si>
  <si>
    <t>Services Funding - from Cash Flow (Form 8C)</t>
  </si>
  <si>
    <t>Hard Debt Coverage Ratio</t>
  </si>
  <si>
    <t>Funds Available for Debt Service</t>
  </si>
  <si>
    <t>Maximum Allowed Rent + UAs for AMI</t>
  </si>
  <si>
    <t>Appropriate_Studio_Cost_per_Unit__c</t>
  </si>
  <si>
    <t>Appropriate_1Bdrm_Cost_per_Unit__c</t>
  </si>
  <si>
    <t>Appropriate_2Bdrm_Cost_per_Unit__c</t>
  </si>
  <si>
    <t>Appropriate_3Bdrm_Cost_per_Unit__c</t>
  </si>
  <si>
    <t>Appropriate_4_Bdrm_Cost_per_Unit__c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</si>
</sst>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0;\-0;;@"/>
    <numFmt numFmtId="169" formatCode="#,##0.000_);\(#,##0.000\)"/>
    <numFmt numFmtId="170" formatCode="0.000"/>
    <numFmt numFmtId="171" formatCode="_(&quot;$&quot;* #,##0_);_(&quot;$&quot;* \(#,##0\);_(&quot;$&quot;* &quot;-&quot;??_);_(@_)"/>
    <numFmt numFmtId="172" formatCode="[$-409]mmm\-yy;@"/>
  </numFmts>
  <fonts count="8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b/>
      <sz val="9"/>
      <color theme="1"/>
      <name val="Calibri"/>
      <family val="2"/>
      <scheme val="minor"/>
    </font>
    <font>
      <b/>
      <i/>
      <sz val="11"/>
      <color theme="1"/>
      <name val="Calibri"/>
      <family val="2"/>
      <scheme val="minor"/>
    </font>
    <font>
      <sz val="9"/>
      <color rgb="FF000000"/>
      <name val="Arial"/>
      <family val="2"/>
    </font>
    <font>
      <sz val="11"/>
      <color rgb="FF000000"/>
      <name val="Calibri"/>
      <family val="2"/>
      <scheme val="minor"/>
    </font>
    <font>
      <vertAlign val="superscript"/>
      <sz val="8"/>
      <name val="Verdana"/>
      <family val="2"/>
    </font>
    <font>
      <sz val="9"/>
      <color indexed="81"/>
      <name val="Tahoma"/>
      <charset val="1"/>
    </font>
    <font>
      <b/>
      <sz val="9"/>
      <color indexed="81"/>
      <name val="Tahoma"/>
      <charset val="1"/>
    </font>
    <font>
      <sz val="8"/>
      <color theme="1"/>
      <name val="Arial"/>
      <family val="2"/>
    </font>
  </fonts>
  <fills count="3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FF"/>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tint="0.79998168889431442"/>
        <bgColor indexed="64"/>
      </patternFill>
    </fill>
  </fills>
  <borders count="62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bottom style="thin">
        <color theme="3" tint="0.39994506668294322"/>
      </bottom>
      <diagonal/>
    </border>
    <border>
      <left/>
      <right style="medium">
        <color indexed="64"/>
      </right>
      <top/>
      <bottom style="thin">
        <color theme="3" tint="0.39994506668294322"/>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style="medium">
        <color indexed="64"/>
      </right>
      <top style="thin">
        <color theme="4" tint="0.39997558519241921"/>
      </top>
      <bottom style="medium">
        <color indexed="64"/>
      </bottom>
      <diagonal/>
    </border>
    <border>
      <left style="thin">
        <color theme="0" tint="-0.14993743705557422"/>
      </left>
      <right/>
      <top/>
      <bottom style="thin">
        <color theme="3" tint="0.39994506668294322"/>
      </bottom>
      <diagonal/>
    </border>
    <border>
      <left style="medium">
        <color indexed="64"/>
      </left>
      <right style="medium">
        <color indexed="64"/>
      </right>
      <top style="thin">
        <color theme="3" tint="0.39994506668294322"/>
      </top>
      <bottom/>
      <diagonal/>
    </border>
    <border>
      <left style="medium">
        <color indexed="64"/>
      </left>
      <right style="medium">
        <color indexed="64"/>
      </right>
      <top/>
      <bottom style="thin">
        <color theme="3" tint="0.39994506668294322"/>
      </bottom>
      <diagonal/>
    </border>
    <border>
      <left/>
      <right/>
      <top style="thin">
        <color theme="0" tint="-0.24994659260841701"/>
      </top>
      <bottom style="thin">
        <color indexed="64"/>
      </bottom>
      <diagonal/>
    </border>
    <border>
      <left style="medium">
        <color theme="3" tint="-0.24994659260841701"/>
      </left>
      <right style="medium">
        <color theme="3" tint="-0.24994659260841701"/>
      </right>
      <top/>
      <bottom/>
      <diagonal/>
    </border>
    <border>
      <left style="medium">
        <color indexed="64"/>
      </left>
      <right style="thin">
        <color indexed="64"/>
      </right>
      <top style="thin">
        <color theme="4" tint="0.39997558519241921"/>
      </top>
      <bottom style="medium">
        <color indexed="64"/>
      </bottom>
      <diagonal/>
    </border>
    <border>
      <left style="thin">
        <color theme="0" tint="-0.34998626667073579"/>
      </left>
      <right style="thin">
        <color theme="0" tint="-0.34998626667073579"/>
      </right>
      <top style="thin">
        <color theme="3" tint="0.39994506668294322"/>
      </top>
      <bottom/>
      <diagonal/>
    </border>
    <border>
      <left style="thin">
        <color theme="0" tint="-0.34998626667073579"/>
      </left>
      <right style="medium">
        <color indexed="64"/>
      </right>
      <top style="thin">
        <color theme="3" tint="0.39994506668294322"/>
      </top>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medium">
        <color indexed="64"/>
      </left>
      <right style="thin">
        <color theme="0" tint="-0.14996795556505021"/>
      </right>
      <top style="medium">
        <color indexed="64"/>
      </top>
      <bottom style="double">
        <color indexed="64"/>
      </bottom>
      <diagonal/>
    </border>
    <border>
      <left style="thin">
        <color theme="0" tint="-0.14996795556505021"/>
      </left>
      <right style="thin">
        <color theme="0" tint="-0.14996795556505021"/>
      </right>
      <top style="medium">
        <color indexed="64"/>
      </top>
      <bottom style="double">
        <color indexed="64"/>
      </bottom>
      <diagonal/>
    </border>
    <border>
      <left style="thin">
        <color theme="0" tint="-0.14996795556505021"/>
      </left>
      <right style="medium">
        <color indexed="64"/>
      </right>
      <top style="medium">
        <color indexed="64"/>
      </top>
      <bottom style="double">
        <color indexed="64"/>
      </bottom>
      <diagonal/>
    </border>
    <border>
      <left/>
      <right/>
      <top style="thin">
        <color theme="0" tint="-0.14996795556505021"/>
      </top>
      <bottom style="thin">
        <color indexed="64"/>
      </bottom>
      <diagonal/>
    </border>
    <border>
      <left style="medium">
        <color rgb="FFE0E3E5"/>
      </left>
      <right style="medium">
        <color rgb="FFE0E3E5"/>
      </right>
      <top style="medium">
        <color rgb="FFE0E3E5"/>
      </top>
      <bottom style="medium">
        <color rgb="FFE0E3E5"/>
      </bottom>
      <diagonal/>
    </border>
    <border>
      <left style="medium">
        <color indexed="64"/>
      </left>
      <right/>
      <top/>
      <bottom style="thin">
        <color indexed="64"/>
      </bottom>
      <diagonal/>
    </border>
    <border>
      <left/>
      <right style="thin">
        <color indexed="64"/>
      </right>
      <top/>
      <bottom style="thin">
        <color theme="3" tint="0.3999450666829432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tint="-0.14996795556505021"/>
      </right>
      <top style="thin">
        <color theme="3" tint="0.39994506668294322"/>
      </top>
      <bottom style="medium">
        <color indexed="64"/>
      </bottom>
      <diagonal/>
    </border>
    <border>
      <left style="thin">
        <color theme="0" tint="-0.14996795556505021"/>
      </left>
      <right style="thin">
        <color indexed="64"/>
      </right>
      <top style="thin">
        <color theme="3" tint="0.39994506668294322"/>
      </top>
      <bottom/>
      <diagonal/>
    </border>
    <border>
      <left style="thin">
        <color theme="0" tint="-0.14996795556505021"/>
      </left>
      <right/>
      <top style="thin">
        <color theme="3" tint="0.39994506668294322"/>
      </top>
      <bottom style="medium">
        <color auto="1"/>
      </bottom>
      <diagonal/>
    </border>
    <border>
      <left style="thin">
        <color indexed="64"/>
      </left>
      <right style="thin">
        <color theme="0" tint="-0.14996795556505021"/>
      </right>
      <top/>
      <bottom style="thin">
        <color theme="3" tint="0.39994506668294322"/>
      </bottom>
      <diagonal/>
    </border>
    <border>
      <left style="thin">
        <color theme="0" tint="-0.14996795556505021"/>
      </left>
      <right style="thin">
        <color indexed="64"/>
      </right>
      <top/>
      <bottom style="thin">
        <color theme="3" tint="0.39994506668294322"/>
      </bottom>
      <diagonal/>
    </border>
    <border>
      <left/>
      <right style="double">
        <color auto="1"/>
      </right>
      <top style="double">
        <color auto="1"/>
      </top>
      <bottom style="double">
        <color auto="1"/>
      </bottom>
      <diagonal/>
    </border>
    <border>
      <left style="thin">
        <color indexed="64"/>
      </left>
      <right/>
      <top style="thin">
        <color theme="3" tint="0.39994506668294322"/>
      </top>
      <bottom style="double">
        <color auto="1"/>
      </bottom>
      <diagonal/>
    </border>
    <border>
      <left/>
      <right style="medium">
        <color indexed="64"/>
      </right>
      <top style="thin">
        <color theme="3" tint="0.39994506668294322"/>
      </top>
      <bottom style="double">
        <color auto="1"/>
      </bottom>
      <diagonal/>
    </border>
    <border>
      <left/>
      <right/>
      <top/>
      <bottom style="medium">
        <color indexed="18"/>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top style="medium">
        <color indexed="18"/>
      </top>
      <bottom/>
      <diagonal/>
    </border>
    <border>
      <left style="medium">
        <color indexed="18"/>
      </left>
      <right/>
      <top style="medium">
        <color indexed="18"/>
      </top>
      <bottom/>
      <diagonal/>
    </border>
    <border>
      <left style="medium">
        <color indexed="18"/>
      </left>
      <right/>
      <top/>
      <bottom style="medium">
        <color indexed="18"/>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64"/>
      </left>
      <right style="thin">
        <color theme="0" tint="-0.14996795556505021"/>
      </right>
      <top style="thin">
        <color indexed="64"/>
      </top>
      <bottom style="thin">
        <color theme="3" tint="0.39994506668294322"/>
      </bottom>
      <diagonal/>
    </border>
    <border>
      <left style="thin">
        <color theme="0" tint="-0.14996795556505021"/>
      </left>
      <right style="thin">
        <color theme="0" tint="-0.14996795556505021"/>
      </right>
      <top style="thin">
        <color indexed="64"/>
      </top>
      <bottom style="thin">
        <color theme="3" tint="0.39994506668294322"/>
      </bottom>
      <diagonal/>
    </border>
    <border>
      <left style="thin">
        <color theme="0" tint="-0.14996795556505021"/>
      </left>
      <right style="medium">
        <color indexed="64"/>
      </right>
      <top style="thin">
        <color indexed="64"/>
      </top>
      <bottom style="thin">
        <color theme="3" tint="0.39994506668294322"/>
      </bottom>
      <diagonal/>
    </border>
    <border>
      <left style="medium">
        <color indexed="64"/>
      </left>
      <right style="thin">
        <color theme="0" tint="-0.14996795556505021"/>
      </right>
      <top style="thin">
        <color theme="3" tint="0.39994506668294322"/>
      </top>
      <bottom style="double">
        <color indexed="64"/>
      </bottom>
      <diagonal/>
    </border>
    <border>
      <left style="thin">
        <color theme="0" tint="-0.14996795556505021"/>
      </left>
      <right style="thin">
        <color theme="0" tint="-0.14996795556505021"/>
      </right>
      <top style="thin">
        <color theme="3" tint="0.39994506668294322"/>
      </top>
      <bottom style="double">
        <color indexed="64"/>
      </bottom>
      <diagonal/>
    </border>
    <border>
      <left style="medium">
        <color indexed="64"/>
      </left>
      <right style="thin">
        <color theme="0" tint="-0.14996795556505021"/>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14996795556505021"/>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3743705557422"/>
      </left>
      <right style="thin">
        <color theme="0" tint="-0.14993743705557422"/>
      </right>
      <top/>
      <bottom style="thin">
        <color theme="3" tint="0.39994506668294322"/>
      </bottom>
      <diagonal/>
    </border>
    <border>
      <left style="thin">
        <color theme="0" tint="-0.14993743705557422"/>
      </left>
      <right style="thin">
        <color theme="0" tint="-0.14990691854609822"/>
      </right>
      <top/>
      <bottom style="thin">
        <color theme="3" tint="0.39994506668294322"/>
      </bottom>
      <diagonal/>
    </border>
    <border>
      <left/>
      <right style="thin">
        <color theme="0" tint="-0.14990691854609822"/>
      </right>
      <top/>
      <bottom style="thin">
        <color theme="3" tint="0.39994506668294322"/>
      </bottom>
      <diagonal/>
    </border>
    <border>
      <left style="thin">
        <color theme="0" tint="-0.14990691854609822"/>
      </left>
      <right style="thin">
        <color theme="0" tint="-0.14990691854609822"/>
      </right>
      <top/>
      <bottom style="thin">
        <color theme="3" tint="0.39994506668294322"/>
      </bottom>
      <diagonal/>
    </border>
    <border>
      <left style="thin">
        <color theme="0" tint="-0.14990691854609822"/>
      </left>
      <right style="thin">
        <color theme="0" tint="-0.14993743705557422"/>
      </right>
      <top/>
      <bottom style="thin">
        <color theme="3" tint="0.39994506668294322"/>
      </bottom>
      <diagonal/>
    </border>
    <border>
      <left style="thin">
        <color theme="0" tint="-0.14993743705557422"/>
      </left>
      <right style="medium">
        <color indexed="64"/>
      </right>
      <top/>
      <bottom style="thin">
        <color theme="3" tint="0.39994506668294322"/>
      </bottom>
      <diagonal/>
    </border>
    <border>
      <left/>
      <right style="thin">
        <color theme="0" tint="-0.24994659260841701"/>
      </right>
      <top style="medium">
        <color indexed="64"/>
      </top>
      <bottom style="thin">
        <color theme="3" tint="0.39994506668294322"/>
      </bottom>
      <diagonal/>
    </border>
    <border>
      <left style="thin">
        <color theme="0" tint="-0.24994659260841701"/>
      </left>
      <right/>
      <top style="thin">
        <color indexed="64"/>
      </top>
      <bottom/>
      <diagonal/>
    </border>
    <border>
      <left style="thin">
        <color theme="0" tint="-0.24994659260841701"/>
      </left>
      <right style="medium">
        <color indexed="64"/>
      </right>
      <top style="thin">
        <color indexed="64"/>
      </top>
      <bottom/>
      <diagonal/>
    </border>
    <border>
      <left/>
      <right/>
      <top/>
      <bottom style="medium">
        <color auto="1"/>
      </bottom>
      <diagonal/>
    </border>
    <border>
      <left style="thin">
        <color indexed="64"/>
      </left>
      <right style="thin">
        <color indexed="64"/>
      </right>
      <top style="medium">
        <color indexed="64"/>
      </top>
      <bottom/>
      <diagonal/>
    </border>
    <border>
      <left style="thin">
        <color theme="0" tint="-0.24994659260841701"/>
      </left>
      <right/>
      <top style="medium">
        <color indexed="64"/>
      </top>
      <bottom/>
      <diagonal/>
    </border>
    <border>
      <left style="medium">
        <color indexed="64"/>
      </left>
      <right/>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85" fillId="0" borderId="0"/>
    <xf numFmtId="44" fontId="1" fillId="0" borderId="0" applyFont="0" applyFill="0" applyBorder="0" applyAlignment="0" applyProtection="0"/>
  </cellStyleXfs>
  <cellXfs count="2610">
    <xf numFmtId="0" fontId="0" fillId="0" borderId="0" xfId="0"/>
    <xf numFmtId="0" fontId="3"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19" xfId="0" applyFont="1" applyFill="1" applyBorder="1" applyAlignment="1" applyProtection="1">
      <alignment vertical="center"/>
    </xf>
    <xf numFmtId="0" fontId="3" fillId="0" borderId="120"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42" fontId="22" fillId="0" borderId="0" xfId="0" applyNumberFormat="1" applyFont="1" applyFill="1" applyBorder="1" applyAlignment="1" applyProtection="1">
      <alignment vertical="center"/>
    </xf>
    <xf numFmtId="0" fontId="14" fillId="0" borderId="0" xfId="0" applyFont="1" applyFill="1" applyBorder="1" applyProtection="1"/>
    <xf numFmtId="0" fontId="25" fillId="0" borderId="0" xfId="0" applyFont="1" applyFill="1" applyBorder="1" applyAlignment="1" applyProtection="1"/>
    <xf numFmtId="42" fontId="15" fillId="0" borderId="0" xfId="0" applyNumberFormat="1" applyFont="1" applyFill="1" applyBorder="1" applyProtection="1"/>
    <xf numFmtId="42" fontId="22" fillId="0" borderId="0" xfId="0" applyNumberFormat="1" applyFont="1" applyBorder="1" applyAlignment="1" applyProtection="1">
      <alignment vertical="center"/>
    </xf>
    <xf numFmtId="42" fontId="22" fillId="12" borderId="132" xfId="0" applyNumberFormat="1" applyFont="1" applyFill="1" applyBorder="1" applyAlignment="1" applyProtection="1">
      <alignment vertical="center"/>
    </xf>
    <xf numFmtId="42" fontId="22" fillId="6" borderId="70" xfId="0" applyNumberFormat="1" applyFont="1" applyFill="1" applyBorder="1" applyAlignment="1" applyProtection="1">
      <alignment vertical="center"/>
    </xf>
    <xf numFmtId="42" fontId="22" fillId="12" borderId="127" xfId="0" applyNumberFormat="1" applyFont="1" applyFill="1" applyBorder="1" applyAlignment="1" applyProtection="1">
      <alignment vertical="center"/>
    </xf>
    <xf numFmtId="42" fontId="22" fillId="17" borderId="72" xfId="0" applyNumberFormat="1" applyFont="1" applyFill="1" applyBorder="1" applyAlignment="1" applyProtection="1">
      <alignment vertical="center"/>
    </xf>
    <xf numFmtId="42" fontId="22" fillId="17" borderId="133" xfId="0" applyNumberFormat="1" applyFont="1" applyFill="1" applyBorder="1" applyAlignment="1" applyProtection="1">
      <alignment vertical="center"/>
    </xf>
    <xf numFmtId="0" fontId="25" fillId="0" borderId="95" xfId="0" applyFont="1" applyFill="1" applyBorder="1" applyAlignment="1" applyProtection="1"/>
    <xf numFmtId="0" fontId="25" fillId="0" borderId="96" xfId="0" applyFont="1" applyFill="1" applyBorder="1" applyAlignment="1" applyProtection="1"/>
    <xf numFmtId="5" fontId="24" fillId="0" borderId="92" xfId="0" applyNumberFormat="1" applyFont="1" applyFill="1" applyBorder="1" applyAlignment="1" applyProtection="1">
      <alignment vertical="center"/>
    </xf>
    <xf numFmtId="42" fontId="22" fillId="0" borderId="137" xfId="0" applyNumberFormat="1" applyFont="1" applyFill="1" applyBorder="1" applyAlignment="1" applyProtection="1">
      <alignment vertical="center"/>
    </xf>
    <xf numFmtId="5" fontId="29" fillId="0" borderId="92" xfId="0" applyNumberFormat="1" applyFont="1" applyFill="1" applyBorder="1" applyAlignment="1" applyProtection="1">
      <alignment vertical="center"/>
    </xf>
    <xf numFmtId="5" fontId="26" fillId="0" borderId="92" xfId="0" applyNumberFormat="1" applyFont="1" applyFill="1" applyBorder="1" applyAlignment="1" applyProtection="1">
      <alignment vertical="center"/>
    </xf>
    <xf numFmtId="42" fontId="22" fillId="0" borderId="92" xfId="0" applyNumberFormat="1" applyFont="1" applyFill="1" applyBorder="1" applyAlignment="1" applyProtection="1">
      <alignment vertical="center"/>
    </xf>
    <xf numFmtId="0" fontId="25" fillId="0" borderId="98" xfId="0" applyFont="1" applyFill="1" applyBorder="1" applyAlignment="1" applyProtection="1"/>
    <xf numFmtId="5" fontId="29" fillId="10" borderId="126" xfId="0" applyNumberFormat="1" applyFont="1" applyFill="1" applyBorder="1" applyAlignment="1" applyProtection="1">
      <alignment vertical="center"/>
    </xf>
    <xf numFmtId="0" fontId="29" fillId="10" borderId="116" xfId="0" applyFont="1" applyFill="1" applyBorder="1" applyProtection="1"/>
    <xf numFmtId="42" fontId="22" fillId="17" borderId="118"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5" fontId="10" fillId="0" borderId="36" xfId="0" applyNumberFormat="1" applyFont="1" applyFill="1" applyBorder="1" applyAlignment="1" applyProtection="1">
      <alignment vertical="center"/>
    </xf>
    <xf numFmtId="44" fontId="22" fillId="0" borderId="0" xfId="0" applyNumberFormat="1" applyFont="1" applyFill="1" applyBorder="1" applyAlignment="1" applyProtection="1">
      <alignment vertical="center"/>
    </xf>
    <xf numFmtId="44" fontId="33" fillId="0" borderId="0" xfId="0" applyNumberFormat="1" applyFont="1" applyFill="1" applyBorder="1" applyAlignment="1" applyProtection="1">
      <alignment vertical="center"/>
    </xf>
    <xf numFmtId="44" fontId="22" fillId="0" borderId="36" xfId="0" applyNumberFormat="1" applyFont="1" applyFill="1" applyBorder="1" applyAlignment="1" applyProtection="1">
      <alignment vertical="center"/>
    </xf>
    <xf numFmtId="0" fontId="11" fillId="5" borderId="0" xfId="0" applyFont="1" applyFill="1" applyBorder="1" applyAlignment="1" applyProtection="1">
      <alignment horizontal="center" wrapText="1"/>
    </xf>
    <xf numFmtId="5" fontId="24" fillId="0" borderId="0" xfId="0" applyNumberFormat="1" applyFont="1" applyFill="1" applyBorder="1" applyAlignment="1" applyProtection="1">
      <alignment vertical="center"/>
    </xf>
    <xf numFmtId="0" fontId="24" fillId="0" borderId="0" xfId="0" applyFont="1" applyBorder="1" applyProtection="1"/>
    <xf numFmtId="3" fontId="24" fillId="0" borderId="0" xfId="0" applyNumberFormat="1" applyFont="1" applyFill="1" applyBorder="1" applyAlignment="1" applyProtection="1">
      <alignment vertical="center"/>
    </xf>
    <xf numFmtId="5" fontId="29" fillId="0" borderId="0" xfId="0" applyNumberFormat="1" applyFont="1" applyFill="1" applyBorder="1" applyAlignment="1" applyProtection="1">
      <alignment vertical="center"/>
    </xf>
    <xf numFmtId="5" fontId="26" fillId="0" borderId="0" xfId="0" applyNumberFormat="1" applyFont="1" applyFill="1" applyBorder="1" applyAlignment="1" applyProtection="1">
      <alignment vertical="center"/>
    </xf>
    <xf numFmtId="0" fontId="24" fillId="0" borderId="0" xfId="0" applyFont="1" applyBorder="1" applyAlignment="1" applyProtection="1">
      <alignment vertical="center"/>
    </xf>
    <xf numFmtId="0" fontId="24"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164" fontId="24" fillId="0" borderId="0" xfId="0" applyNumberFormat="1" applyFont="1" applyFill="1" applyBorder="1" applyAlignment="1" applyProtection="1">
      <alignment vertical="center"/>
    </xf>
    <xf numFmtId="9" fontId="24" fillId="0" borderId="0" xfId="0" applyNumberFormat="1" applyFont="1" applyFill="1" applyBorder="1" applyAlignment="1" applyProtection="1">
      <alignment vertical="center"/>
    </xf>
    <xf numFmtId="165" fontId="24" fillId="0" borderId="0" xfId="0" applyNumberFormat="1" applyFont="1" applyFill="1" applyBorder="1" applyAlignment="1" applyProtection="1">
      <alignment vertical="center"/>
    </xf>
    <xf numFmtId="9" fontId="24" fillId="0" borderId="0" xfId="0" applyNumberFormat="1" applyFont="1" applyFill="1" applyBorder="1" applyAlignment="1" applyProtection="1">
      <alignment horizontal="right" vertical="center"/>
    </xf>
    <xf numFmtId="5" fontId="24" fillId="0" borderId="0" xfId="0" applyNumberFormat="1" applyFont="1" applyFill="1" applyBorder="1" applyAlignment="1" applyProtection="1">
      <alignment horizontal="center" vertical="center"/>
    </xf>
    <xf numFmtId="5" fontId="24" fillId="0" borderId="36" xfId="0" applyNumberFormat="1" applyFont="1" applyFill="1" applyBorder="1" applyAlignment="1" applyProtection="1">
      <alignment vertical="center"/>
    </xf>
    <xf numFmtId="5" fontId="26" fillId="0" borderId="36" xfId="0" applyNumberFormat="1" applyFont="1" applyFill="1" applyBorder="1" applyAlignment="1" applyProtection="1">
      <alignment vertical="center"/>
    </xf>
    <xf numFmtId="164" fontId="24" fillId="0" borderId="0" xfId="0" applyNumberFormat="1" applyFont="1" applyFill="1" applyBorder="1" applyAlignment="1" applyProtection="1">
      <alignment horizontal="center" vertical="center"/>
    </xf>
    <xf numFmtId="5" fontId="29" fillId="0" borderId="13" xfId="0" applyNumberFormat="1" applyFont="1" applyFill="1" applyBorder="1" applyProtection="1"/>
    <xf numFmtId="5" fontId="26" fillId="0" borderId="13" xfId="0" applyNumberFormat="1" applyFont="1" applyFill="1" applyBorder="1" applyProtection="1"/>
    <xf numFmtId="0" fontId="26" fillId="0" borderId="13" xfId="0" applyNumberFormat="1" applyFont="1" applyFill="1" applyBorder="1" applyProtection="1"/>
    <xf numFmtId="0" fontId="31" fillId="0" borderId="0" xfId="0" applyFont="1" applyFill="1" applyBorder="1" applyProtection="1"/>
    <xf numFmtId="5" fontId="27" fillId="0" borderId="0" xfId="0" applyNumberFormat="1" applyFont="1" applyFill="1" applyBorder="1" applyAlignment="1" applyProtection="1">
      <alignment horizontal="center" vertical="center" wrapText="1"/>
    </xf>
    <xf numFmtId="5" fontId="31" fillId="0" borderId="0" xfId="0" applyNumberFormat="1" applyFont="1" applyFill="1" applyBorder="1" applyAlignment="1" applyProtection="1">
      <alignment vertical="center"/>
    </xf>
    <xf numFmtId="0" fontId="31" fillId="0" borderId="0" xfId="0" applyFont="1" applyFill="1" applyBorder="1" applyAlignment="1" applyProtection="1">
      <alignment vertical="center"/>
    </xf>
    <xf numFmtId="164" fontId="31" fillId="0" borderId="0" xfId="0" applyNumberFormat="1" applyFont="1" applyFill="1" applyBorder="1" applyAlignment="1" applyProtection="1">
      <alignment vertical="center"/>
    </xf>
    <xf numFmtId="0" fontId="24" fillId="0" borderId="0" xfId="0" applyFont="1" applyFill="1" applyBorder="1" applyProtection="1"/>
    <xf numFmtId="5" fontId="28" fillId="0" borderId="0" xfId="0" applyNumberFormat="1" applyFont="1" applyFill="1" applyBorder="1" applyAlignment="1" applyProtection="1">
      <alignment vertical="center"/>
    </xf>
    <xf numFmtId="3" fontId="24" fillId="0" borderId="0" xfId="0" applyNumberFormat="1" applyFont="1" applyBorder="1" applyProtection="1"/>
    <xf numFmtId="5" fontId="24" fillId="0" borderId="0" xfId="0" applyNumberFormat="1" applyFont="1" applyFill="1" applyBorder="1" applyProtection="1"/>
    <xf numFmtId="3" fontId="24" fillId="0" borderId="0" xfId="0" applyNumberFormat="1" applyFont="1" applyFill="1" applyBorder="1" applyProtection="1"/>
    <xf numFmtId="42" fontId="15" fillId="0" borderId="0" xfId="0" applyNumberFormat="1" applyFont="1" applyFill="1" applyBorder="1" applyAlignment="1" applyProtection="1">
      <alignment vertical="center"/>
    </xf>
    <xf numFmtId="42" fontId="19" fillId="0" borderId="0" xfId="0" applyNumberFormat="1" applyFont="1" applyFill="1" applyBorder="1" applyAlignment="1" applyProtection="1">
      <alignment vertical="center"/>
    </xf>
    <xf numFmtId="42" fontId="18" fillId="0" borderId="0" xfId="0" applyNumberFormat="1" applyFont="1" applyBorder="1" applyAlignment="1" applyProtection="1">
      <alignment vertical="center"/>
    </xf>
    <xf numFmtId="42" fontId="15" fillId="0" borderId="0" xfId="0" applyNumberFormat="1" applyFont="1" applyBorder="1" applyProtection="1"/>
    <xf numFmtId="42" fontId="15" fillId="0" borderId="0" xfId="0" applyNumberFormat="1" applyFont="1" applyBorder="1" applyAlignment="1" applyProtection="1">
      <alignment vertical="center"/>
    </xf>
    <xf numFmtId="5" fontId="29" fillId="0" borderId="13" xfId="0" applyNumberFormat="1" applyFont="1" applyFill="1" applyBorder="1" applyAlignment="1" applyProtection="1">
      <alignment vertical="center"/>
    </xf>
    <xf numFmtId="5" fontId="26" fillId="0" borderId="13" xfId="0" applyNumberFormat="1" applyFont="1" applyFill="1" applyBorder="1" applyAlignment="1" applyProtection="1">
      <alignment vertical="center"/>
    </xf>
    <xf numFmtId="5" fontId="24" fillId="0" borderId="13" xfId="0" applyNumberFormat="1" applyFont="1" applyFill="1" applyBorder="1" applyAlignment="1" applyProtection="1">
      <alignment vertical="center"/>
    </xf>
    <xf numFmtId="0" fontId="29" fillId="0" borderId="13"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Fill="1" applyBorder="1" applyAlignment="1" applyProtection="1">
      <alignment horizontal="left" vertical="center"/>
    </xf>
    <xf numFmtId="0" fontId="31" fillId="0" borderId="0" xfId="0" applyFont="1" applyFill="1" applyBorder="1" applyAlignment="1" applyProtection="1">
      <alignment horizontal="center" wrapText="1"/>
    </xf>
    <xf numFmtId="42" fontId="15" fillId="0" borderId="0" xfId="0" applyNumberFormat="1" applyFont="1" applyBorder="1" applyAlignment="1" applyProtection="1"/>
    <xf numFmtId="42" fontId="15" fillId="0" borderId="13" xfId="0" applyNumberFormat="1" applyFont="1" applyBorder="1" applyProtection="1"/>
    <xf numFmtId="42" fontId="15" fillId="0" borderId="36" xfId="0" applyNumberFormat="1" applyFont="1" applyFill="1" applyBorder="1" applyAlignment="1" applyProtection="1">
      <alignment vertical="center"/>
    </xf>
    <xf numFmtId="42" fontId="15" fillId="0" borderId="75" xfId="0" applyNumberFormat="1" applyFont="1" applyFill="1" applyBorder="1" applyAlignment="1" applyProtection="1">
      <alignment vertical="center"/>
      <protection locked="0"/>
    </xf>
    <xf numFmtId="5" fontId="26" fillId="0" borderId="0" xfId="0" applyNumberFormat="1" applyFont="1" applyFill="1" applyBorder="1" applyAlignment="1" applyProtection="1">
      <alignment horizontal="right" vertical="center"/>
    </xf>
    <xf numFmtId="5" fontId="24" fillId="0" borderId="0" xfId="0" applyNumberFormat="1" applyFont="1" applyFill="1" applyBorder="1" applyAlignment="1" applyProtection="1">
      <alignment horizontal="left" vertical="center"/>
    </xf>
    <xf numFmtId="0" fontId="24" fillId="0" borderId="0" xfId="0" applyFont="1" applyBorder="1" applyAlignment="1" applyProtection="1">
      <alignment horizontal="left"/>
    </xf>
    <xf numFmtId="42" fontId="15" fillId="12" borderId="141" xfId="0" applyNumberFormat="1" applyFont="1" applyFill="1" applyBorder="1" applyAlignment="1" applyProtection="1">
      <alignment vertical="center"/>
    </xf>
    <xf numFmtId="42" fontId="15" fillId="12" borderId="18" xfId="0" applyNumberFormat="1" applyFont="1" applyFill="1" applyBorder="1" applyAlignment="1" applyProtection="1">
      <alignment vertical="center"/>
    </xf>
    <xf numFmtId="42" fontId="15" fillId="6" borderId="138" xfId="0" applyNumberFormat="1" applyFont="1" applyFill="1" applyBorder="1" applyAlignment="1" applyProtection="1">
      <alignment vertical="center"/>
    </xf>
    <xf numFmtId="42" fontId="15" fillId="12" borderId="23" xfId="0" applyNumberFormat="1" applyFont="1" applyFill="1" applyBorder="1" applyAlignment="1" applyProtection="1">
      <alignment vertical="center"/>
    </xf>
    <xf numFmtId="42" fontId="15" fillId="0" borderId="47" xfId="0" applyNumberFormat="1" applyFont="1" applyFill="1" applyBorder="1" applyAlignment="1" applyProtection="1">
      <alignment vertical="center"/>
      <protection locked="0"/>
    </xf>
    <xf numFmtId="42" fontId="15" fillId="12" borderId="88" xfId="0" applyNumberFormat="1" applyFont="1" applyFill="1" applyBorder="1" applyAlignment="1" applyProtection="1">
      <alignment vertical="center"/>
    </xf>
    <xf numFmtId="42" fontId="15" fillId="12" borderId="140" xfId="0" applyNumberFormat="1" applyFont="1" applyFill="1" applyBorder="1" applyAlignment="1" applyProtection="1">
      <alignment vertical="center"/>
    </xf>
    <xf numFmtId="42" fontId="27" fillId="16" borderId="138" xfId="0" applyNumberFormat="1" applyFont="1" applyFill="1" applyBorder="1" applyAlignment="1" applyProtection="1">
      <alignment vertical="center"/>
    </xf>
    <xf numFmtId="42" fontId="31" fillId="16" borderId="124" xfId="0" applyNumberFormat="1" applyFont="1" applyFill="1" applyBorder="1" applyAlignment="1" applyProtection="1">
      <alignment vertical="center"/>
    </xf>
    <xf numFmtId="42" fontId="15" fillId="19" borderId="132" xfId="0" applyNumberFormat="1" applyFont="1" applyFill="1" applyBorder="1" applyAlignment="1" applyProtection="1">
      <alignment vertical="center"/>
    </xf>
    <xf numFmtId="42" fontId="15" fillId="18" borderId="136" xfId="0" applyNumberFormat="1" applyFont="1" applyFill="1" applyBorder="1" applyAlignment="1" applyProtection="1">
      <alignment vertical="center"/>
    </xf>
    <xf numFmtId="42" fontId="15" fillId="18" borderId="85" xfId="0" applyNumberFormat="1" applyFont="1" applyFill="1" applyBorder="1" applyAlignment="1" applyProtection="1">
      <alignment vertical="center"/>
    </xf>
    <xf numFmtId="42" fontId="15" fillId="18" borderId="60" xfId="0" applyNumberFormat="1" applyFont="1" applyFill="1" applyBorder="1" applyAlignment="1" applyProtection="1">
      <alignment vertical="center"/>
    </xf>
    <xf numFmtId="42" fontId="15" fillId="18" borderId="132" xfId="0" applyNumberFormat="1" applyFont="1" applyFill="1" applyBorder="1" applyAlignment="1" applyProtection="1">
      <alignment vertical="center"/>
    </xf>
    <xf numFmtId="42" fontId="15" fillId="18" borderId="129" xfId="0" applyNumberFormat="1" applyFont="1" applyFill="1" applyBorder="1" applyAlignment="1" applyProtection="1">
      <alignment vertical="center"/>
    </xf>
    <xf numFmtId="42" fontId="15" fillId="18" borderId="130" xfId="0" applyNumberFormat="1" applyFont="1" applyFill="1" applyBorder="1" applyAlignment="1" applyProtection="1">
      <alignment vertical="center"/>
    </xf>
    <xf numFmtId="42" fontId="15" fillId="18" borderId="126" xfId="0" applyNumberFormat="1" applyFont="1" applyFill="1" applyBorder="1" applyAlignment="1" applyProtection="1">
      <alignment vertical="center"/>
    </xf>
    <xf numFmtId="42" fontId="15" fillId="18" borderId="25" xfId="0" applyNumberFormat="1" applyFont="1" applyFill="1" applyBorder="1" applyAlignment="1" applyProtection="1">
      <alignment vertical="center"/>
    </xf>
    <xf numFmtId="42" fontId="15" fillId="18" borderId="3" xfId="0" applyNumberFormat="1" applyFont="1" applyFill="1" applyBorder="1" applyAlignment="1" applyProtection="1">
      <alignment vertical="center"/>
    </xf>
    <xf numFmtId="42" fontId="15" fillId="18" borderId="74" xfId="0" applyNumberFormat="1" applyFont="1" applyFill="1" applyBorder="1" applyAlignment="1" applyProtection="1">
      <alignment vertical="center"/>
    </xf>
    <xf numFmtId="42" fontId="15" fillId="18" borderId="67" xfId="0" applyNumberFormat="1" applyFont="1" applyFill="1" applyBorder="1" applyAlignment="1" applyProtection="1">
      <alignment vertical="center"/>
    </xf>
    <xf numFmtId="42" fontId="15" fillId="6" borderId="12" xfId="0" applyNumberFormat="1" applyFont="1" applyFill="1" applyBorder="1" applyAlignment="1" applyProtection="1">
      <alignment vertical="center"/>
    </xf>
    <xf numFmtId="42" fontId="15" fillId="18" borderId="11" xfId="0" applyNumberFormat="1" applyFont="1" applyFill="1" applyBorder="1" applyAlignment="1" applyProtection="1">
      <alignment vertical="center"/>
    </xf>
    <xf numFmtId="42" fontId="15" fillId="18" borderId="16" xfId="0" applyNumberFormat="1" applyFont="1" applyFill="1" applyBorder="1" applyAlignment="1" applyProtection="1">
      <alignment vertical="center"/>
    </xf>
    <xf numFmtId="42" fontId="15" fillId="18" borderId="29" xfId="0" applyNumberFormat="1" applyFont="1" applyFill="1" applyBorder="1" applyAlignment="1" applyProtection="1">
      <alignment vertical="center"/>
    </xf>
    <xf numFmtId="42" fontId="15" fillId="18" borderId="83" xfId="0" applyNumberFormat="1" applyFont="1" applyFill="1" applyBorder="1" applyAlignment="1" applyProtection="1">
      <alignment vertical="center"/>
    </xf>
    <xf numFmtId="42" fontId="15" fillId="18" borderId="90" xfId="0" applyNumberFormat="1" applyFont="1" applyFill="1" applyBorder="1" applyAlignment="1" applyProtection="1">
      <alignment vertical="center"/>
    </xf>
    <xf numFmtId="5" fontId="29" fillId="0" borderId="76" xfId="0" applyNumberFormat="1" applyFont="1" applyFill="1" applyBorder="1" applyAlignment="1" applyProtection="1">
      <alignment vertical="center"/>
    </xf>
    <xf numFmtId="5" fontId="26" fillId="0" borderId="76" xfId="0" applyNumberFormat="1" applyFont="1" applyFill="1" applyBorder="1" applyAlignment="1" applyProtection="1">
      <alignment vertical="center"/>
    </xf>
    <xf numFmtId="5" fontId="24" fillId="0" borderId="76" xfId="0" applyNumberFormat="1" applyFont="1" applyFill="1" applyBorder="1" applyAlignment="1" applyProtection="1">
      <alignment vertical="center"/>
    </xf>
    <xf numFmtId="42" fontId="15" fillId="0" borderId="76" xfId="0" applyNumberFormat="1" applyFont="1" applyFill="1" applyBorder="1" applyAlignment="1" applyProtection="1">
      <alignment vertical="center"/>
    </xf>
    <xf numFmtId="5" fontId="24" fillId="5" borderId="36" xfId="0" applyNumberFormat="1" applyFont="1" applyFill="1" applyBorder="1" applyAlignment="1" applyProtection="1">
      <alignment vertical="center"/>
    </xf>
    <xf numFmtId="3" fontId="24" fillId="5" borderId="36" xfId="0" applyNumberFormat="1" applyFont="1" applyFill="1" applyBorder="1" applyAlignment="1" applyProtection="1">
      <alignment vertical="center"/>
    </xf>
    <xf numFmtId="42" fontId="15" fillId="5" borderId="36" xfId="0" applyNumberFormat="1" applyFont="1" applyFill="1" applyBorder="1" applyAlignment="1" applyProtection="1">
      <alignment vertical="center"/>
    </xf>
    <xf numFmtId="42" fontId="15" fillId="14" borderId="36" xfId="0" applyNumberFormat="1" applyFont="1" applyFill="1" applyBorder="1" applyAlignment="1" applyProtection="1">
      <alignment vertical="center"/>
    </xf>
    <xf numFmtId="5" fontId="29" fillId="0" borderId="36" xfId="0" applyNumberFormat="1" applyFont="1" applyFill="1" applyBorder="1" applyAlignment="1" applyProtection="1">
      <alignment vertical="center"/>
    </xf>
    <xf numFmtId="42" fontId="15" fillId="18" borderId="75" xfId="0" applyNumberFormat="1" applyFont="1" applyFill="1" applyBorder="1" applyAlignment="1" applyProtection="1">
      <alignment vertical="center"/>
    </xf>
    <xf numFmtId="42" fontId="15" fillId="18" borderId="123" xfId="0" applyNumberFormat="1" applyFont="1" applyFill="1" applyBorder="1" applyAlignment="1" applyProtection="1">
      <alignment vertical="center"/>
    </xf>
    <xf numFmtId="0" fontId="15" fillId="0" borderId="0" xfId="0" applyFont="1" applyBorder="1" applyProtection="1"/>
    <xf numFmtId="0" fontId="19" fillId="0" borderId="0"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0" fontId="14" fillId="0" borderId="0" xfId="0" applyNumberFormat="1" applyFont="1" applyFill="1" applyBorder="1" applyAlignment="1" applyProtection="1"/>
    <xf numFmtId="0" fontId="9" fillId="16" borderId="145" xfId="0" applyFont="1" applyFill="1" applyBorder="1" applyAlignment="1" applyProtection="1">
      <alignment vertical="center" wrapText="1"/>
    </xf>
    <xf numFmtId="0" fontId="5" fillId="16" borderId="145" xfId="0" applyFont="1" applyFill="1" applyBorder="1" applyAlignment="1" applyProtection="1">
      <alignment vertical="center" wrapText="1"/>
    </xf>
    <xf numFmtId="0" fontId="9" fillId="16" borderId="146" xfId="0" applyFont="1" applyFill="1" applyBorder="1" applyAlignment="1" applyProtection="1">
      <alignment vertical="center" wrapText="1"/>
    </xf>
    <xf numFmtId="0" fontId="24" fillId="0" borderId="213" xfId="0" applyFont="1" applyBorder="1" applyAlignment="1" applyProtection="1"/>
    <xf numFmtId="0" fontId="24" fillId="0" borderId="214" xfId="0" applyFont="1" applyBorder="1" applyAlignment="1" applyProtection="1"/>
    <xf numFmtId="0" fontId="24" fillId="0" borderId="0" xfId="0" applyFont="1" applyBorder="1" applyAlignment="1" applyProtection="1"/>
    <xf numFmtId="0" fontId="24" fillId="0" borderId="3" xfId="0" applyFont="1" applyBorder="1" applyAlignment="1" applyProtection="1"/>
    <xf numFmtId="5" fontId="24" fillId="0" borderId="213" xfId="0" applyNumberFormat="1" applyFont="1" applyFill="1" applyBorder="1" applyAlignment="1" applyProtection="1">
      <alignment vertical="center"/>
    </xf>
    <xf numFmtId="0" fontId="24" fillId="0" borderId="213" xfId="0" applyFont="1" applyFill="1" applyBorder="1" applyAlignment="1" applyProtection="1">
      <alignment vertical="center"/>
    </xf>
    <xf numFmtId="5" fontId="29" fillId="10" borderId="211" xfId="0" applyNumberFormat="1" applyFont="1" applyFill="1" applyBorder="1" applyAlignment="1" applyProtection="1">
      <alignment vertical="center"/>
    </xf>
    <xf numFmtId="5" fontId="29" fillId="10" borderId="213" xfId="0" applyNumberFormat="1" applyFont="1" applyFill="1" applyBorder="1" applyAlignment="1" applyProtection="1">
      <alignment vertical="center"/>
    </xf>
    <xf numFmtId="0" fontId="29" fillId="10" borderId="12" xfId="0" applyFont="1" applyFill="1" applyBorder="1" applyAlignment="1" applyProtection="1"/>
    <xf numFmtId="0" fontId="29" fillId="10" borderId="13" xfId="0" applyFont="1" applyFill="1" applyBorder="1" applyAlignment="1" applyProtection="1"/>
    <xf numFmtId="0" fontId="32" fillId="0" borderId="0" xfId="0" applyFont="1" applyBorder="1" applyAlignment="1" applyProtection="1">
      <alignment vertical="center"/>
    </xf>
    <xf numFmtId="0" fontId="16" fillId="0" borderId="0" xfId="0" applyFont="1" applyBorder="1" applyProtection="1"/>
    <xf numFmtId="44" fontId="15" fillId="0" borderId="0" xfId="0" applyNumberFormat="1" applyFont="1" applyFill="1" applyBorder="1" applyProtection="1"/>
    <xf numFmtId="5" fontId="8" fillId="7" borderId="72" xfId="0" applyNumberFormat="1" applyFont="1" applyFill="1" applyBorder="1" applyAlignment="1" applyProtection="1">
      <alignment horizontal="center" vertical="center" wrapText="1"/>
    </xf>
    <xf numFmtId="0" fontId="51" fillId="0" borderId="0" xfId="0" applyFont="1" applyBorder="1" applyProtection="1"/>
    <xf numFmtId="0" fontId="53" fillId="0" borderId="0" xfId="0" applyFont="1" applyBorder="1" applyAlignment="1" applyProtection="1"/>
    <xf numFmtId="0" fontId="53" fillId="0" borderId="0" xfId="0" applyFont="1" applyBorder="1" applyProtection="1"/>
    <xf numFmtId="6" fontId="53" fillId="0" borderId="0" xfId="0" applyNumberFormat="1" applyFont="1" applyBorder="1" applyProtection="1"/>
    <xf numFmtId="6" fontId="54" fillId="16" borderId="144" xfId="0" applyNumberFormat="1" applyFont="1" applyFill="1" applyBorder="1" applyAlignment="1" applyProtection="1">
      <alignment horizontal="center"/>
    </xf>
    <xf numFmtId="0" fontId="54" fillId="16" borderId="143" xfId="0" applyFont="1" applyFill="1" applyBorder="1" applyAlignment="1" applyProtection="1">
      <alignment horizontal="center" vertical="center" wrapText="1"/>
    </xf>
    <xf numFmtId="0" fontId="55" fillId="0" borderId="13" xfId="0" applyFont="1" applyFill="1" applyBorder="1" applyProtection="1"/>
    <xf numFmtId="0" fontId="53" fillId="0" borderId="13" xfId="0" applyFont="1" applyFill="1" applyBorder="1" applyAlignment="1" applyProtection="1"/>
    <xf numFmtId="0" fontId="54" fillId="0" borderId="0" xfId="0" applyFont="1" applyBorder="1" applyAlignment="1" applyProtection="1"/>
    <xf numFmtId="42" fontId="53" fillId="6" borderId="102" xfId="0" applyNumberFormat="1" applyFont="1" applyFill="1" applyBorder="1" applyProtection="1"/>
    <xf numFmtId="0" fontId="53" fillId="0" borderId="6" xfId="0" applyFont="1" applyBorder="1" applyAlignment="1" applyProtection="1"/>
    <xf numFmtId="42" fontId="53" fillId="6" borderId="100" xfId="0" applyNumberFormat="1" applyFont="1" applyFill="1" applyBorder="1" applyProtection="1"/>
    <xf numFmtId="42" fontId="53" fillId="6" borderId="101" xfId="0" applyNumberFormat="1" applyFont="1" applyFill="1" applyBorder="1" applyProtection="1"/>
    <xf numFmtId="0" fontId="53" fillId="0" borderId="6" xfId="0" applyFont="1" applyBorder="1" applyProtection="1"/>
    <xf numFmtId="0" fontId="54" fillId="0" borderId="0" xfId="0" applyFont="1" applyBorder="1" applyProtection="1"/>
    <xf numFmtId="42" fontId="53" fillId="6" borderId="99" xfId="0" applyNumberFormat="1" applyFont="1" applyFill="1" applyBorder="1" applyProtection="1"/>
    <xf numFmtId="42" fontId="53" fillId="6" borderId="87" xfId="0" applyNumberFormat="1" applyFont="1" applyFill="1" applyBorder="1" applyProtection="1"/>
    <xf numFmtId="42" fontId="54" fillId="6" borderId="148" xfId="0" applyNumberFormat="1" applyFont="1" applyFill="1" applyBorder="1" applyProtection="1"/>
    <xf numFmtId="0" fontId="53" fillId="0" borderId="13" xfId="0" applyFont="1" applyBorder="1" applyProtection="1"/>
    <xf numFmtId="6" fontId="53" fillId="0" borderId="13" xfId="0" applyNumberFormat="1" applyFont="1" applyBorder="1" applyProtection="1"/>
    <xf numFmtId="6" fontId="53" fillId="0" borderId="43" xfId="0" applyNumberFormat="1" applyFont="1" applyBorder="1" applyProtection="1"/>
    <xf numFmtId="42" fontId="53" fillId="6" borderId="5" xfId="0" applyNumberFormat="1" applyFont="1" applyFill="1" applyBorder="1" applyProtection="1"/>
    <xf numFmtId="0" fontId="53" fillId="0" borderId="6" xfId="0" applyFont="1" applyFill="1" applyBorder="1" applyAlignment="1" applyProtection="1"/>
    <xf numFmtId="0" fontId="54" fillId="0" borderId="0" xfId="0" applyFont="1" applyFill="1" applyBorder="1" applyAlignment="1" applyProtection="1"/>
    <xf numFmtId="42" fontId="54" fillId="6" borderId="5" xfId="0" applyNumberFormat="1" applyFont="1" applyFill="1" applyBorder="1" applyProtection="1"/>
    <xf numFmtId="8" fontId="53" fillId="0" borderId="43" xfId="0" applyNumberFormat="1" applyFont="1" applyBorder="1" applyProtection="1"/>
    <xf numFmtId="166" fontId="15" fillId="0" borderId="0" xfId="0" applyNumberFormat="1" applyFont="1" applyFill="1" applyBorder="1" applyAlignment="1" applyProtection="1">
      <alignment horizontal="left"/>
    </xf>
    <xf numFmtId="0" fontId="40" fillId="0" borderId="0" xfId="0" applyFont="1" applyFill="1" applyBorder="1" applyAlignment="1" applyProtection="1"/>
    <xf numFmtId="44" fontId="19" fillId="0" borderId="0" xfId="0" applyNumberFormat="1" applyFont="1" applyFill="1" applyBorder="1" applyAlignment="1" applyProtection="1">
      <alignment horizontal="left"/>
    </xf>
    <xf numFmtId="0" fontId="3" fillId="0" borderId="30" xfId="0" applyFont="1" applyFill="1" applyBorder="1" applyAlignment="1" applyProtection="1">
      <alignment vertical="center"/>
    </xf>
    <xf numFmtId="0" fontId="15" fillId="0" borderId="34" xfId="0" applyFont="1" applyFill="1" applyBorder="1" applyProtection="1"/>
    <xf numFmtId="0" fontId="15" fillId="0" borderId="33" xfId="0" applyFont="1" applyFill="1" applyBorder="1" applyAlignment="1" applyProtection="1">
      <alignment vertical="center"/>
    </xf>
    <xf numFmtId="0" fontId="47" fillId="0" borderId="0" xfId="0" applyFont="1" applyFill="1" applyAlignment="1" applyProtection="1">
      <alignment horizontal="right"/>
    </xf>
    <xf numFmtId="0" fontId="15" fillId="0" borderId="35" xfId="0" applyFont="1" applyFill="1" applyBorder="1" applyAlignment="1" applyProtection="1">
      <alignment vertical="center"/>
    </xf>
    <xf numFmtId="0" fontId="15" fillId="0" borderId="36" xfId="0" applyFont="1" applyFill="1" applyBorder="1" applyAlignment="1" applyProtection="1">
      <alignment vertical="center"/>
    </xf>
    <xf numFmtId="0" fontId="15" fillId="0" borderId="36" xfId="0" applyFont="1" applyFill="1" applyBorder="1" applyProtection="1"/>
    <xf numFmtId="0" fontId="15" fillId="0" borderId="37" xfId="0" applyFont="1" applyFill="1" applyBorder="1" applyProtection="1"/>
    <xf numFmtId="0" fontId="15" fillId="0" borderId="30" xfId="0" applyFont="1" applyFill="1" applyBorder="1" applyProtection="1"/>
    <xf numFmtId="0" fontId="15" fillId="0" borderId="31" xfId="0" applyFont="1" applyFill="1" applyBorder="1" applyProtection="1"/>
    <xf numFmtId="0" fontId="15" fillId="0" borderId="31" xfId="0" applyFont="1" applyFill="1" applyBorder="1" applyAlignment="1" applyProtection="1">
      <alignment horizontal="center"/>
    </xf>
    <xf numFmtId="166" fontId="15" fillId="0" borderId="31" xfId="0" applyNumberFormat="1" applyFont="1" applyFill="1" applyBorder="1" applyProtection="1"/>
    <xf numFmtId="9" fontId="15" fillId="0" borderId="31" xfId="0" applyNumberFormat="1" applyFont="1" applyFill="1" applyBorder="1" applyAlignment="1" applyProtection="1">
      <alignment horizontal="center"/>
    </xf>
    <xf numFmtId="166" fontId="15" fillId="0" borderId="31" xfId="0" applyNumberFormat="1" applyFont="1" applyFill="1" applyBorder="1" applyAlignment="1" applyProtection="1">
      <alignment horizontal="center"/>
    </xf>
    <xf numFmtId="3" fontId="15" fillId="0" borderId="31" xfId="0" applyNumberFormat="1" applyFont="1" applyFill="1" applyBorder="1" applyProtection="1"/>
    <xf numFmtId="0" fontId="15" fillId="0" borderId="32" xfId="0" applyFont="1" applyFill="1" applyBorder="1" applyProtection="1"/>
    <xf numFmtId="0" fontId="15" fillId="0" borderId="33" xfId="0" applyFont="1" applyFill="1" applyBorder="1" applyProtection="1"/>
    <xf numFmtId="0" fontId="15" fillId="0" borderId="0" xfId="0" applyFont="1" applyFill="1" applyBorder="1" applyAlignment="1" applyProtection="1">
      <alignment horizontal="center"/>
    </xf>
    <xf numFmtId="166" fontId="15" fillId="0" borderId="0" xfId="0" applyNumberFormat="1" applyFont="1" applyFill="1" applyBorder="1" applyProtection="1"/>
    <xf numFmtId="9" fontId="15"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center"/>
    </xf>
    <xf numFmtId="3" fontId="15" fillId="0" borderId="0" xfId="0" applyNumberFormat="1" applyFont="1" applyFill="1" applyBorder="1" applyProtection="1"/>
    <xf numFmtId="166" fontId="15" fillId="0" borderId="0" xfId="0" applyNumberFormat="1" applyFont="1" applyFill="1" applyBorder="1" applyAlignment="1" applyProtection="1">
      <alignment horizontal="center" wrapText="1"/>
    </xf>
    <xf numFmtId="0" fontId="15" fillId="0" borderId="33" xfId="0" applyFont="1" applyFill="1" applyBorder="1" applyAlignment="1" applyProtection="1">
      <alignment wrapText="1"/>
    </xf>
    <xf numFmtId="166" fontId="15" fillId="0" borderId="0" xfId="0" applyNumberFormat="1" applyFont="1" applyFill="1" applyBorder="1" applyAlignment="1" applyProtection="1">
      <alignment wrapText="1"/>
    </xf>
    <xf numFmtId="3" fontId="16" fillId="0" borderId="34" xfId="0" applyNumberFormat="1" applyFont="1" applyFill="1" applyBorder="1" applyProtection="1"/>
    <xf numFmtId="166" fontId="16" fillId="0" borderId="34" xfId="0" applyNumberFormat="1" applyFont="1" applyFill="1" applyBorder="1" applyProtection="1"/>
    <xf numFmtId="3" fontId="16" fillId="0" borderId="33" xfId="0" applyNumberFormat="1" applyFont="1" applyFill="1" applyBorder="1" applyProtection="1"/>
    <xf numFmtId="166" fontId="16" fillId="0" borderId="13" xfId="0" applyNumberFormat="1" applyFont="1" applyFill="1" applyBorder="1" applyAlignment="1" applyProtection="1">
      <alignment horizontal="right"/>
    </xf>
    <xf numFmtId="166" fontId="16" fillId="0" borderId="109" xfId="0" applyNumberFormat="1" applyFont="1" applyFill="1" applyBorder="1" applyProtection="1"/>
    <xf numFmtId="166" fontId="16" fillId="0" borderId="0" xfId="0" applyNumberFormat="1" applyFont="1" applyFill="1" applyBorder="1" applyProtection="1"/>
    <xf numFmtId="3" fontId="16" fillId="0" borderId="0" xfId="0" applyNumberFormat="1" applyFont="1" applyFill="1" applyBorder="1" applyProtection="1"/>
    <xf numFmtId="3" fontId="17" fillId="0" borderId="0" xfId="0" applyNumberFormat="1" applyFont="1" applyFill="1" applyBorder="1" applyProtection="1"/>
    <xf numFmtId="166" fontId="14" fillId="0" borderId="0" xfId="0" applyNumberFormat="1" applyFont="1" applyFill="1" applyBorder="1" applyProtection="1"/>
    <xf numFmtId="166" fontId="19" fillId="0" borderId="0" xfId="0" applyNumberFormat="1" applyFont="1" applyFill="1" applyBorder="1" applyProtection="1"/>
    <xf numFmtId="166" fontId="16" fillId="0" borderId="0" xfId="0" applyNumberFormat="1" applyFont="1" applyFill="1" applyBorder="1" applyAlignment="1" applyProtection="1">
      <alignment horizontal="right"/>
    </xf>
    <xf numFmtId="0" fontId="40" fillId="0" borderId="34" xfId="0" applyFont="1" applyFill="1" applyBorder="1" applyAlignment="1" applyProtection="1">
      <alignment wrapText="1"/>
    </xf>
    <xf numFmtId="0" fontId="40" fillId="7" borderId="0" xfId="0" applyFont="1" applyFill="1" applyBorder="1" applyAlignment="1" applyProtection="1">
      <alignment vertical="center"/>
    </xf>
    <xf numFmtId="0" fontId="54" fillId="7" borderId="0" xfId="0" applyFont="1" applyFill="1" applyBorder="1" applyAlignment="1" applyProtection="1">
      <alignment horizontal="left" vertical="center"/>
    </xf>
    <xf numFmtId="0" fontId="54" fillId="7" borderId="0" xfId="0" applyFont="1" applyFill="1" applyBorder="1" applyAlignment="1" applyProtection="1">
      <alignment horizontal="right" vertical="center"/>
    </xf>
    <xf numFmtId="0" fontId="42" fillId="16" borderId="149" xfId="0" applyFont="1" applyFill="1" applyBorder="1" applyAlignment="1" applyProtection="1">
      <alignment horizontal="center" vertical="center"/>
    </xf>
    <xf numFmtId="0" fontId="42" fillId="8" borderId="195" xfId="0" applyFont="1" applyFill="1" applyBorder="1" applyAlignment="1" applyProtection="1">
      <alignment horizontal="center" vertical="center"/>
    </xf>
    <xf numFmtId="5" fontId="42" fillId="8" borderId="2" xfId="0" applyNumberFormat="1" applyFont="1" applyFill="1" applyBorder="1" applyAlignment="1" applyProtection="1">
      <alignment vertical="center"/>
    </xf>
    <xf numFmtId="5" fontId="42" fillId="8" borderId="0" xfId="0" applyNumberFormat="1" applyFont="1" applyFill="1" applyBorder="1" applyAlignment="1" applyProtection="1">
      <alignment vertical="center"/>
    </xf>
    <xf numFmtId="0" fontId="54" fillId="23" borderId="0" xfId="0" applyFont="1" applyFill="1" applyBorder="1" applyAlignment="1" applyProtection="1">
      <alignment horizontal="left" vertical="center"/>
    </xf>
    <xf numFmtId="0" fontId="54" fillId="23" borderId="0" xfId="0" applyFont="1" applyFill="1" applyBorder="1" applyAlignment="1" applyProtection="1">
      <alignment horizontal="right" vertical="center"/>
    </xf>
    <xf numFmtId="0" fontId="42" fillId="16" borderId="148" xfId="0"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5" fillId="22" borderId="0" xfId="0" applyFont="1" applyFill="1" applyBorder="1" applyProtection="1"/>
    <xf numFmtId="0" fontId="42" fillId="16" borderId="148" xfId="0" applyFont="1" applyFill="1" applyBorder="1" applyAlignment="1" applyProtection="1">
      <alignment horizontal="center" vertical="center"/>
    </xf>
    <xf numFmtId="6" fontId="42" fillId="8" borderId="3"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40" fillId="0" borderId="167"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4" fillId="0" borderId="0" xfId="0" applyFont="1" applyFill="1" applyBorder="1" applyAlignment="1" applyProtection="1">
      <alignment horizontal="right" vertical="center"/>
    </xf>
    <xf numFmtId="0" fontId="54" fillId="0" borderId="167" xfId="0" applyFont="1" applyFill="1" applyBorder="1" applyAlignment="1" applyProtection="1">
      <alignment horizontal="left" vertical="center"/>
    </xf>
    <xf numFmtId="0" fontId="61"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quotePrefix="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174" xfId="0" applyFont="1" applyFill="1" applyBorder="1" applyAlignment="1" applyProtection="1">
      <alignment vertical="center"/>
    </xf>
    <xf numFmtId="0" fontId="42" fillId="0" borderId="174" xfId="0" quotePrefix="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44" fillId="0" borderId="193" xfId="0" applyFont="1" applyFill="1" applyBorder="1" applyAlignment="1" applyProtection="1">
      <alignment vertical="center"/>
    </xf>
    <xf numFmtId="0" fontId="44" fillId="0" borderId="174"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center"/>
    </xf>
    <xf numFmtId="0" fontId="40" fillId="0" borderId="196" xfId="0" applyFont="1" applyFill="1" applyBorder="1" applyAlignment="1" applyProtection="1">
      <alignment horizontal="left" vertical="center" indent="1"/>
    </xf>
    <xf numFmtId="0" fontId="42" fillId="0" borderId="196" xfId="0" applyFont="1" applyFill="1" applyBorder="1" applyAlignment="1" applyProtection="1">
      <alignment vertical="center"/>
    </xf>
    <xf numFmtId="0" fontId="40" fillId="0" borderId="197" xfId="0" applyFont="1" applyFill="1" applyBorder="1" applyAlignment="1" applyProtection="1">
      <alignment horizontal="left" vertical="center" indent="1"/>
    </xf>
    <xf numFmtId="0" fontId="42" fillId="0" borderId="197" xfId="0" applyFont="1" applyFill="1" applyBorder="1" applyAlignment="1" applyProtection="1">
      <alignment vertical="center"/>
    </xf>
    <xf numFmtId="0" fontId="40" fillId="0" borderId="197" xfId="0" applyFont="1" applyFill="1" applyBorder="1" applyAlignment="1" applyProtection="1">
      <alignment vertical="center"/>
    </xf>
    <xf numFmtId="0" fontId="40" fillId="0" borderId="6" xfId="0" applyFont="1" applyFill="1" applyBorder="1" applyAlignment="1" applyProtection="1">
      <alignment horizontal="left" vertical="center" indent="1"/>
    </xf>
    <xf numFmtId="0" fontId="42" fillId="0" borderId="6" xfId="0" applyFont="1" applyFill="1" applyBorder="1" applyAlignment="1" applyProtection="1">
      <alignment vertical="center"/>
    </xf>
    <xf numFmtId="0" fontId="40" fillId="0" borderId="193" xfId="0" applyFont="1" applyFill="1" applyBorder="1" applyAlignment="1" applyProtection="1">
      <alignment horizontal="left" vertical="center"/>
    </xf>
    <xf numFmtId="0" fontId="42" fillId="0" borderId="193" xfId="0" applyFont="1" applyFill="1" applyBorder="1" applyAlignment="1" applyProtection="1">
      <alignment vertical="center"/>
    </xf>
    <xf numFmtId="0" fontId="40" fillId="0" borderId="6" xfId="0" applyFont="1" applyFill="1" applyBorder="1" applyAlignment="1" applyProtection="1">
      <alignment horizontal="left" vertical="center"/>
    </xf>
    <xf numFmtId="44" fontId="42" fillId="0" borderId="0" xfId="0" applyNumberFormat="1" applyFont="1" applyFill="1" applyBorder="1" applyAlignment="1" applyProtection="1">
      <alignment vertical="center"/>
    </xf>
    <xf numFmtId="0" fontId="42" fillId="0" borderId="174" xfId="0" applyFont="1" applyFill="1" applyBorder="1" applyAlignment="1" applyProtection="1">
      <alignment horizontal="left" vertical="center"/>
    </xf>
    <xf numFmtId="0" fontId="40" fillId="0" borderId="0" xfId="0" applyFont="1" applyFill="1" applyBorder="1" applyAlignment="1" applyProtection="1">
      <alignment horizontal="left" vertical="center" indent="1"/>
    </xf>
    <xf numFmtId="0" fontId="40" fillId="0" borderId="0" xfId="0" applyFont="1" applyFill="1" applyBorder="1" applyAlignment="1" applyProtection="1">
      <alignment horizontal="left" vertical="center"/>
    </xf>
    <xf numFmtId="0" fontId="18" fillId="7" borderId="0" xfId="0" applyFont="1" applyFill="1" applyBorder="1" applyAlignment="1" applyProtection="1">
      <alignment vertical="center"/>
    </xf>
    <xf numFmtId="0" fontId="42" fillId="0" borderId="0" xfId="0" applyFont="1" applyFill="1" applyBorder="1" applyAlignment="1" applyProtection="1">
      <alignment horizontal="left" vertical="center" indent="1"/>
    </xf>
    <xf numFmtId="0" fontId="42" fillId="0" borderId="0" xfId="0" applyFont="1" applyFill="1" applyBorder="1" applyAlignment="1" applyProtection="1">
      <alignment vertical="center" wrapText="1"/>
    </xf>
    <xf numFmtId="0" fontId="42" fillId="0" borderId="3" xfId="0" applyFont="1" applyFill="1" applyBorder="1" applyAlignment="1" applyProtection="1">
      <alignment vertical="center" wrapText="1"/>
    </xf>
    <xf numFmtId="0" fontId="40" fillId="0" borderId="152" xfId="0" applyFont="1" applyFill="1" applyBorder="1" applyAlignment="1" applyProtection="1">
      <alignment vertical="center"/>
    </xf>
    <xf numFmtId="0" fontId="40" fillId="20" borderId="2" xfId="0" applyFont="1" applyFill="1" applyBorder="1" applyProtection="1"/>
    <xf numFmtId="0" fontId="15" fillId="20" borderId="0" xfId="0" applyFont="1" applyFill="1" applyBorder="1" applyAlignment="1" applyProtection="1"/>
    <xf numFmtId="0" fontId="15" fillId="20" borderId="0" xfId="0" applyFont="1" applyFill="1" applyBorder="1" applyProtection="1"/>
    <xf numFmtId="0" fontId="15" fillId="20" borderId="3" xfId="0" applyFont="1" applyFill="1" applyBorder="1" applyProtection="1"/>
    <xf numFmtId="0" fontId="15" fillId="5" borderId="206" xfId="0" applyFont="1" applyFill="1" applyBorder="1" applyAlignment="1" applyProtection="1">
      <alignment horizontal="center" vertical="center" wrapText="1"/>
      <protection locked="0"/>
    </xf>
    <xf numFmtId="0" fontId="15" fillId="5" borderId="207" xfId="0" applyFont="1" applyFill="1" applyBorder="1" applyAlignment="1" applyProtection="1">
      <alignment horizontal="center" vertical="center" wrapText="1"/>
      <protection locked="0"/>
    </xf>
    <xf numFmtId="0" fontId="49" fillId="0" borderId="168" xfId="0" applyFont="1" applyFill="1" applyBorder="1" applyAlignment="1" applyProtection="1">
      <alignment horizontal="left" wrapText="1"/>
    </xf>
    <xf numFmtId="0" fontId="15" fillId="0" borderId="169" xfId="0" applyFont="1" applyFill="1" applyBorder="1" applyAlignment="1" applyProtection="1">
      <alignment wrapText="1"/>
    </xf>
    <xf numFmtId="0" fontId="15" fillId="0" borderId="208" xfId="0" applyFont="1" applyFill="1" applyBorder="1" applyAlignment="1" applyProtection="1">
      <alignment wrapText="1"/>
    </xf>
    <xf numFmtId="0" fontId="15" fillId="0" borderId="170" xfId="0" applyFont="1" applyBorder="1" applyAlignment="1" applyProtection="1">
      <alignment wrapText="1"/>
    </xf>
    <xf numFmtId="0" fontId="49" fillId="0" borderId="165" xfId="0" applyFont="1" applyFill="1" applyBorder="1" applyAlignment="1" applyProtection="1">
      <alignment horizontal="left" wrapText="1"/>
    </xf>
    <xf numFmtId="0" fontId="15" fillId="0" borderId="167" xfId="0" applyFont="1" applyBorder="1" applyAlignment="1" applyProtection="1">
      <alignment wrapText="1"/>
    </xf>
    <xf numFmtId="0" fontId="40" fillId="0" borderId="165" xfId="0" applyFont="1" applyFill="1" applyBorder="1" applyAlignment="1" applyProtection="1">
      <alignment horizontal="left" wrapText="1"/>
    </xf>
    <xf numFmtId="0" fontId="40" fillId="0" borderId="0" xfId="0" applyFont="1" applyAlignment="1" applyProtection="1">
      <alignment wrapText="1"/>
    </xf>
    <xf numFmtId="0" fontId="40" fillId="0" borderId="167" xfId="0" applyFont="1" applyBorder="1" applyAlignment="1" applyProtection="1">
      <alignment wrapText="1"/>
    </xf>
    <xf numFmtId="0" fontId="40" fillId="0" borderId="0" xfId="0" applyFont="1" applyFill="1" applyBorder="1" applyAlignment="1" applyProtection="1">
      <alignment wrapText="1"/>
    </xf>
    <xf numFmtId="0" fontId="17" fillId="0" borderId="0" xfId="0" applyFont="1" applyFill="1" applyBorder="1" applyAlignment="1" applyProtection="1"/>
    <xf numFmtId="0" fontId="17" fillId="0" borderId="0" xfId="0" applyFont="1" applyFill="1" applyBorder="1" applyAlignment="1" applyProtection="1">
      <alignment wrapText="1"/>
    </xf>
    <xf numFmtId="0" fontId="15" fillId="0" borderId="165" xfId="0" applyFont="1" applyFill="1" applyBorder="1" applyAlignment="1" applyProtection="1">
      <alignment wrapText="1"/>
    </xf>
    <xf numFmtId="0" fontId="42" fillId="16" borderId="173" xfId="0" applyFont="1" applyFill="1" applyBorder="1" applyAlignment="1" applyProtection="1">
      <alignment horizontal="center" vertical="center" wrapText="1"/>
    </xf>
    <xf numFmtId="0" fontId="42" fillId="16" borderId="145" xfId="0" applyFont="1" applyFill="1" applyBorder="1" applyAlignment="1" applyProtection="1">
      <alignment horizontal="center" vertical="center" wrapText="1"/>
    </xf>
    <xf numFmtId="0" fontId="42" fillId="16" borderId="146" xfId="0" applyFont="1" applyFill="1" applyBorder="1" applyAlignment="1" applyProtection="1">
      <alignment horizontal="center" vertical="center" wrapText="1"/>
    </xf>
    <xf numFmtId="0" fontId="66" fillId="0" borderId="165" xfId="0" applyFont="1" applyFill="1" applyBorder="1" applyAlignment="1" applyProtection="1">
      <alignment wrapText="1"/>
    </xf>
    <xf numFmtId="0" fontId="52" fillId="0" borderId="165" xfId="0" applyFont="1" applyFill="1" applyBorder="1" applyAlignment="1" applyProtection="1">
      <alignment wrapText="1"/>
    </xf>
    <xf numFmtId="0" fontId="15" fillId="0" borderId="166" xfId="0" applyFont="1" applyFill="1" applyBorder="1" applyAlignment="1" applyProtection="1">
      <alignment wrapText="1"/>
    </xf>
    <xf numFmtId="0" fontId="19" fillId="0" borderId="171" xfId="0" applyFont="1" applyBorder="1" applyAlignment="1" applyProtection="1">
      <alignment wrapText="1"/>
    </xf>
    <xf numFmtId="0" fontId="15" fillId="0" borderId="172" xfId="0" applyFont="1" applyBorder="1" applyAlignment="1" applyProtection="1">
      <alignment wrapText="1"/>
    </xf>
    <xf numFmtId="0" fontId="17" fillId="0" borderId="222" xfId="0" applyFont="1" applyFill="1" applyBorder="1" applyAlignment="1" applyProtection="1"/>
    <xf numFmtId="0" fontId="15" fillId="0" borderId="169" xfId="0" applyFont="1" applyFill="1" applyBorder="1" applyAlignment="1" applyProtection="1"/>
    <xf numFmtId="0" fontId="67" fillId="0" borderId="167" xfId="0" applyFont="1" applyFill="1" applyBorder="1" applyAlignment="1" applyProtection="1">
      <alignment horizontal="left" vertical="center" wrapText="1"/>
    </xf>
    <xf numFmtId="0" fontId="19" fillId="0" borderId="0" xfId="0" applyFont="1" applyBorder="1" applyAlignment="1" applyProtection="1"/>
    <xf numFmtId="0" fontId="19" fillId="0" borderId="171" xfId="0" applyFont="1" applyBorder="1" applyAlignment="1" applyProtection="1"/>
    <xf numFmtId="0" fontId="17" fillId="0" borderId="6" xfId="0" applyFont="1" applyFill="1" applyBorder="1" applyAlignment="1" applyProtection="1"/>
    <xf numFmtId="0" fontId="43" fillId="6" borderId="54" xfId="0" applyFont="1" applyFill="1" applyBorder="1" applyAlignment="1" applyProtection="1">
      <alignment vertical="center"/>
    </xf>
    <xf numFmtId="0" fontId="43" fillId="6" borderId="52" xfId="0" applyFont="1" applyFill="1" applyBorder="1" applyAlignment="1" applyProtection="1">
      <alignment vertical="center"/>
    </xf>
    <xf numFmtId="0" fontId="43" fillId="6" borderId="55" xfId="0" applyFont="1" applyFill="1" applyBorder="1" applyAlignment="1" applyProtection="1">
      <alignment vertical="center"/>
    </xf>
    <xf numFmtId="0" fontId="42" fillId="16" borderId="160" xfId="0" applyFont="1" applyFill="1" applyBorder="1" applyAlignment="1" applyProtection="1">
      <alignment vertical="center"/>
    </xf>
    <xf numFmtId="0" fontId="19" fillId="0" borderId="0" xfId="0" applyFont="1" applyBorder="1" applyAlignment="1" applyProtection="1">
      <alignment wrapText="1"/>
    </xf>
    <xf numFmtId="0" fontId="15" fillId="0" borderId="168" xfId="0" applyFont="1" applyFill="1" applyBorder="1" applyAlignment="1" applyProtection="1">
      <alignment horizontal="left" wrapText="1"/>
    </xf>
    <xf numFmtId="0" fontId="15" fillId="0" borderId="165" xfId="0" applyFont="1" applyFill="1" applyBorder="1" applyAlignment="1" applyProtection="1">
      <alignment horizontal="left" wrapText="1"/>
    </xf>
    <xf numFmtId="0" fontId="67" fillId="0" borderId="0" xfId="0" applyFont="1" applyBorder="1" applyAlignment="1" applyProtection="1">
      <alignment horizontal="left" vertical="center" wrapText="1"/>
    </xf>
    <xf numFmtId="0" fontId="0" fillId="0" borderId="77" xfId="0" applyBorder="1"/>
    <xf numFmtId="1" fontId="5" fillId="2" borderId="224" xfId="0" applyNumberFormat="1" applyFont="1" applyFill="1" applyBorder="1" applyAlignment="1" applyProtection="1">
      <alignment vertical="center"/>
    </xf>
    <xf numFmtId="0" fontId="15" fillId="0" borderId="2" xfId="0" applyFont="1" applyFill="1" applyBorder="1" applyAlignment="1" applyProtection="1">
      <alignment wrapText="1"/>
    </xf>
    <xf numFmtId="0" fontId="15" fillId="0" borderId="2" xfId="0" applyFont="1" applyFill="1" applyBorder="1" applyProtection="1"/>
    <xf numFmtId="0" fontId="15" fillId="0" borderId="2" xfId="0" applyFont="1" applyFill="1" applyBorder="1" applyAlignment="1" applyProtection="1"/>
    <xf numFmtId="0" fontId="15" fillId="0" borderId="12" xfId="0" applyFont="1" applyFill="1" applyBorder="1" applyProtection="1"/>
    <xf numFmtId="0" fontId="15" fillId="0" borderId="29" xfId="0" applyFont="1" applyFill="1" applyBorder="1" applyAlignment="1" applyProtection="1">
      <alignment horizontal="left"/>
      <protection locked="0"/>
    </xf>
    <xf numFmtId="0" fontId="58" fillId="0" borderId="152" xfId="0" applyFont="1" applyFill="1" applyBorder="1" applyAlignment="1" applyProtection="1"/>
    <xf numFmtId="0" fontId="15" fillId="0" borderId="76" xfId="0" applyFont="1" applyFill="1" applyBorder="1" applyProtection="1"/>
    <xf numFmtId="0" fontId="15" fillId="0" borderId="14" xfId="0" applyFont="1" applyFill="1" applyBorder="1" applyProtection="1"/>
    <xf numFmtId="0" fontId="15" fillId="0" borderId="92" xfId="0" applyFont="1" applyFill="1" applyBorder="1" applyProtection="1"/>
    <xf numFmtId="0" fontId="19" fillId="0" borderId="0" xfId="0" applyFont="1" applyFill="1" applyBorder="1" applyProtection="1"/>
    <xf numFmtId="0" fontId="40" fillId="0" borderId="2" xfId="0" applyFont="1" applyFill="1" applyBorder="1" applyProtection="1"/>
    <xf numFmtId="9" fontId="24" fillId="6" borderId="53" xfId="0" applyNumberFormat="1" applyFont="1" applyFill="1" applyBorder="1" applyAlignment="1" applyProtection="1">
      <alignment vertical="center"/>
    </xf>
    <xf numFmtId="9" fontId="22" fillId="17" borderId="117" xfId="0" applyNumberFormat="1" applyFont="1" applyFill="1" applyBorder="1" applyAlignment="1" applyProtection="1">
      <alignment vertical="center"/>
    </xf>
    <xf numFmtId="0" fontId="50" fillId="0" borderId="0" xfId="0" applyFont="1" applyFill="1" applyBorder="1" applyAlignment="1" applyProtection="1">
      <alignment horizontal="right" vertical="center"/>
    </xf>
    <xf numFmtId="0" fontId="29" fillId="0" borderId="0" xfId="0" applyFont="1" applyFill="1" applyBorder="1" applyAlignment="1" applyProtection="1"/>
    <xf numFmtId="0" fontId="29" fillId="0" borderId="0" xfId="0" applyFont="1" applyFill="1" applyBorder="1" applyProtection="1"/>
    <xf numFmtId="0" fontId="3" fillId="0" borderId="0" xfId="0" applyFont="1"/>
    <xf numFmtId="42" fontId="22" fillId="0" borderId="195" xfId="0" applyNumberFormat="1" applyFont="1" applyFill="1" applyBorder="1" applyAlignment="1" applyProtection="1">
      <alignment vertical="center"/>
    </xf>
    <xf numFmtId="0" fontId="15" fillId="0" borderId="222" xfId="0" applyFont="1" applyFill="1" applyBorder="1" applyProtection="1"/>
    <xf numFmtId="0" fontId="15" fillId="0" borderId="223" xfId="0" applyFont="1" applyFill="1" applyBorder="1" applyProtection="1"/>
    <xf numFmtId="0" fontId="53" fillId="0" borderId="29" xfId="0" applyFont="1" applyBorder="1" applyProtection="1"/>
    <xf numFmtId="0" fontId="15" fillId="0" borderId="94" xfId="0" applyFont="1" applyBorder="1" applyProtection="1"/>
    <xf numFmtId="0" fontId="15" fillId="0" borderId="95" xfId="0" applyFont="1" applyBorder="1" applyProtection="1"/>
    <xf numFmtId="0" fontId="15" fillId="0" borderId="97" xfId="0" applyFont="1" applyBorder="1" applyProtection="1"/>
    <xf numFmtId="0" fontId="15" fillId="0" borderId="0" xfId="0" applyFont="1" applyFill="1" applyBorder="1" applyAlignment="1" applyProtection="1">
      <alignment horizontal="left"/>
    </xf>
    <xf numFmtId="0" fontId="16" fillId="0" borderId="0" xfId="0" applyFont="1" applyBorder="1" applyAlignment="1" applyProtection="1"/>
    <xf numFmtId="0" fontId="15" fillId="0" borderId="0" xfId="0" applyFont="1" applyBorder="1" applyAlignment="1" applyProtection="1">
      <alignment horizontal="left" indent="1"/>
    </xf>
    <xf numFmtId="0" fontId="15" fillId="0" borderId="0" xfId="0" applyFont="1" applyBorder="1" applyAlignment="1" applyProtection="1"/>
    <xf numFmtId="0" fontId="15" fillId="0" borderId="0" xfId="0" applyFont="1" applyFill="1" applyBorder="1" applyAlignment="1" applyProtection="1">
      <alignment horizontal="right"/>
    </xf>
    <xf numFmtId="0" fontId="15" fillId="0" borderId="6" xfId="0" applyFont="1" applyFill="1" applyBorder="1" applyProtection="1"/>
    <xf numFmtId="0" fontId="15" fillId="0" borderId="19" xfId="0" applyFont="1" applyFill="1" applyBorder="1" applyAlignment="1" applyProtection="1">
      <alignment horizontal="left"/>
    </xf>
    <xf numFmtId="0" fontId="0" fillId="0" borderId="0" xfId="0" applyProtection="1"/>
    <xf numFmtId="0" fontId="15" fillId="0" borderId="0" xfId="0" applyFont="1" applyFill="1" applyBorder="1" applyAlignment="1" applyProtection="1">
      <alignment horizontal="center" vertical="center"/>
    </xf>
    <xf numFmtId="0" fontId="16" fillId="0" borderId="63" xfId="0" applyFont="1" applyBorder="1" applyAlignment="1" applyProtection="1"/>
    <xf numFmtId="0" fontId="19" fillId="0" borderId="63" xfId="0" applyFont="1" applyFill="1" applyBorder="1" applyAlignment="1" applyProtection="1"/>
    <xf numFmtId="0" fontId="19" fillId="0" borderId="0" xfId="0" applyFont="1" applyBorder="1" applyAlignment="1" applyProtection="1">
      <alignment horizontal="left" indent="1"/>
    </xf>
    <xf numFmtId="0" fontId="15" fillId="0" borderId="0" xfId="0" applyFont="1" applyFill="1" applyBorder="1" applyAlignment="1" applyProtection="1">
      <alignment horizontal="left" indent="1"/>
    </xf>
    <xf numFmtId="0" fontId="0" fillId="0" borderId="0" xfId="0" applyFont="1" applyFill="1" applyProtection="1"/>
    <xf numFmtId="0" fontId="15" fillId="0" borderId="0" xfId="0" applyFont="1" applyFill="1" applyBorder="1" applyAlignment="1" applyProtection="1">
      <alignment vertical="center"/>
    </xf>
    <xf numFmtId="0" fontId="15" fillId="0" borderId="52" xfId="0" applyFont="1" applyFill="1" applyBorder="1" applyAlignment="1" applyProtection="1">
      <alignment vertical="center"/>
    </xf>
    <xf numFmtId="0" fontId="15" fillId="0" borderId="25"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vertical="top" wrapText="1"/>
    </xf>
    <xf numFmtId="0" fontId="15" fillId="0" borderId="0" xfId="0" applyFont="1" applyFill="1" applyBorder="1" applyAlignment="1" applyProtection="1">
      <alignment horizontal="left" vertical="top"/>
    </xf>
    <xf numFmtId="0" fontId="15" fillId="0" borderId="0" xfId="0" applyFont="1" applyBorder="1" applyAlignment="1" applyProtection="1">
      <alignment horizontal="left" vertical="top"/>
    </xf>
    <xf numFmtId="0" fontId="14" fillId="0" borderId="0" xfId="0" applyFont="1" applyFill="1" applyProtection="1"/>
    <xf numFmtId="0" fontId="50" fillId="0" borderId="2" xfId="0" applyFont="1" applyFill="1" applyBorder="1" applyAlignment="1" applyProtection="1">
      <alignment horizontal="center" vertical="top"/>
    </xf>
    <xf numFmtId="0" fontId="47" fillId="0" borderId="0" xfId="0" applyFont="1" applyFill="1" applyBorder="1" applyAlignment="1" applyProtection="1">
      <alignment vertical="top" wrapText="1"/>
    </xf>
    <xf numFmtId="0" fontId="45" fillId="0" borderId="0" xfId="0" applyFont="1" applyBorder="1" applyProtection="1"/>
    <xf numFmtId="0" fontId="15" fillId="0" borderId="0" xfId="0" applyFont="1" applyBorder="1" applyAlignment="1" applyProtection="1">
      <alignment horizontal="righ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53" xfId="0" applyFont="1" applyFill="1" applyBorder="1" applyProtection="1">
      <protection locked="0"/>
    </xf>
    <xf numFmtId="0" fontId="15"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5" fillId="0" borderId="96" xfId="0" applyFont="1" applyBorder="1" applyProtection="1"/>
    <xf numFmtId="0" fontId="15" fillId="0" borderId="98" xfId="0" applyFont="1" applyBorder="1" applyProtection="1"/>
    <xf numFmtId="0" fontId="0" fillId="0" borderId="0" xfId="0" applyFont="1" applyProtection="1">
      <protection locked="0"/>
    </xf>
    <xf numFmtId="0" fontId="3" fillId="0" borderId="95" xfId="0" applyFont="1" applyBorder="1" applyProtection="1"/>
    <xf numFmtId="0" fontId="3" fillId="0" borderId="98" xfId="0" applyFont="1" applyBorder="1" applyProtection="1"/>
    <xf numFmtId="0" fontId="3" fillId="0" borderId="0" xfId="0" applyFont="1" applyBorder="1" applyProtection="1"/>
    <xf numFmtId="0" fontId="3" fillId="0" borderId="0" xfId="0" applyFont="1" applyFill="1" applyBorder="1" applyAlignment="1" applyProtection="1"/>
    <xf numFmtId="0" fontId="3" fillId="6" borderId="105" xfId="0" applyFont="1" applyFill="1" applyBorder="1" applyAlignment="1" applyProtection="1">
      <alignment horizontal="center"/>
    </xf>
    <xf numFmtId="0" fontId="3" fillId="6" borderId="106" xfId="0" applyFont="1" applyFill="1" applyBorder="1" applyAlignment="1" applyProtection="1">
      <alignment horizontal="center"/>
    </xf>
    <xf numFmtId="0" fontId="5" fillId="6" borderId="86" xfId="0" applyFont="1" applyFill="1" applyBorder="1" applyAlignment="1" applyProtection="1">
      <alignment horizontal="center"/>
    </xf>
    <xf numFmtId="0" fontId="3" fillId="0" borderId="92" xfId="0" applyFont="1" applyBorder="1" applyProtection="1"/>
    <xf numFmtId="0" fontId="3" fillId="0" borderId="93"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19" fillId="16" borderId="72" xfId="0" applyFont="1" applyFill="1" applyBorder="1" applyAlignment="1" applyProtection="1">
      <alignment vertical="center"/>
    </xf>
    <xf numFmtId="0" fontId="3" fillId="0" borderId="36" xfId="0" applyFont="1" applyBorder="1" applyAlignment="1" applyProtection="1">
      <alignment vertical="center"/>
    </xf>
    <xf numFmtId="0" fontId="15"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6"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6" fillId="16" borderId="211" xfId="0" applyFont="1" applyFill="1" applyBorder="1" applyAlignment="1" applyProtection="1">
      <alignment vertical="center"/>
    </xf>
    <xf numFmtId="0" fontId="5" fillId="16" borderId="12" xfId="0" applyFont="1" applyFill="1" applyBorder="1" applyAlignment="1" applyProtection="1"/>
    <xf numFmtId="0" fontId="5" fillId="16" borderId="225" xfId="0" applyFont="1" applyFill="1" applyBorder="1" applyAlignment="1" applyProtection="1"/>
    <xf numFmtId="0" fontId="5" fillId="0" borderId="0" xfId="0" applyFont="1" applyFill="1" applyBorder="1" applyAlignment="1" applyProtection="1"/>
    <xf numFmtId="44" fontId="21"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7" fillId="0" borderId="0" xfId="0" applyFont="1" applyFill="1" applyBorder="1" applyAlignment="1" applyProtection="1">
      <alignment horizontal="left" vertical="center"/>
    </xf>
    <xf numFmtId="0" fontId="24" fillId="0" borderId="94" xfId="0" applyFont="1" applyFill="1" applyBorder="1" applyProtection="1"/>
    <xf numFmtId="0" fontId="24" fillId="0" borderId="95" xfId="0" applyFont="1" applyFill="1" applyBorder="1" applyProtection="1"/>
    <xf numFmtId="0" fontId="24" fillId="0" borderId="97" xfId="0" applyFont="1" applyFill="1" applyBorder="1" applyProtection="1"/>
    <xf numFmtId="0" fontId="24" fillId="0" borderId="97" xfId="0" applyFont="1" applyBorder="1" applyProtection="1"/>
    <xf numFmtId="0" fontId="3" fillId="0" borderId="0" xfId="0" applyFont="1" applyProtection="1"/>
    <xf numFmtId="0" fontId="24" fillId="0" borderId="98" xfId="0" applyFont="1" applyFill="1" applyBorder="1" applyProtection="1"/>
    <xf numFmtId="0" fontId="24" fillId="15" borderId="51" xfId="0" applyFont="1" applyFill="1" applyBorder="1" applyProtection="1"/>
    <xf numFmtId="5" fontId="26" fillId="16" borderId="54" xfId="0" applyNumberFormat="1" applyFont="1" applyFill="1" applyBorder="1" applyAlignment="1" applyProtection="1">
      <alignment vertical="center" wrapText="1"/>
    </xf>
    <xf numFmtId="0" fontId="24" fillId="15" borderId="0" xfId="0" applyFont="1" applyFill="1" applyBorder="1" applyProtection="1"/>
    <xf numFmtId="5" fontId="26" fillId="16" borderId="64" xfId="0" applyNumberFormat="1" applyFont="1" applyFill="1" applyBorder="1" applyAlignment="1" applyProtection="1">
      <alignment vertical="center" wrapText="1"/>
    </xf>
    <xf numFmtId="0" fontId="24" fillId="15" borderId="13" xfId="0" applyFont="1" applyFill="1" applyBorder="1" applyProtection="1"/>
    <xf numFmtId="5" fontId="26" fillId="0" borderId="0" xfId="0" applyNumberFormat="1" applyFont="1" applyFill="1" applyBorder="1" applyAlignment="1" applyProtection="1">
      <alignment horizontal="center" vertical="center" wrapText="1"/>
    </xf>
    <xf numFmtId="42" fontId="22" fillId="15" borderId="51" xfId="0" applyNumberFormat="1" applyFont="1" applyFill="1" applyBorder="1" applyProtection="1"/>
    <xf numFmtId="42" fontId="22" fillId="15" borderId="0" xfId="0" applyNumberFormat="1" applyFont="1" applyFill="1" applyBorder="1" applyProtection="1"/>
    <xf numFmtId="42" fontId="22" fillId="15" borderId="71" xfId="0" applyNumberFormat="1" applyFont="1" applyFill="1" applyBorder="1" applyProtection="1"/>
    <xf numFmtId="42" fontId="22" fillId="12" borderId="58" xfId="0" applyNumberFormat="1" applyFont="1" applyFill="1" applyBorder="1" applyAlignment="1" applyProtection="1">
      <alignment vertical="center"/>
    </xf>
    <xf numFmtId="0" fontId="24" fillId="0" borderId="91" xfId="0" applyFont="1" applyFill="1" applyBorder="1" applyProtection="1"/>
    <xf numFmtId="42" fontId="34" fillId="0" borderId="137" xfId="0" applyNumberFormat="1" applyFont="1" applyFill="1" applyBorder="1" applyAlignment="1" applyProtection="1">
      <alignment horizontal="center" vertical="center"/>
    </xf>
    <xf numFmtId="42" fontId="22" fillId="15" borderId="137" xfId="0" applyNumberFormat="1" applyFont="1" applyFill="1" applyBorder="1" applyProtection="1"/>
    <xf numFmtId="42" fontId="34" fillId="0" borderId="195" xfId="0" applyNumberFormat="1" applyFont="1" applyFill="1" applyBorder="1" applyAlignment="1" applyProtection="1">
      <alignment horizontal="center" vertical="center"/>
    </xf>
    <xf numFmtId="42" fontId="22" fillId="15" borderId="195" xfId="0" applyNumberFormat="1" applyFont="1" applyFill="1" applyBorder="1" applyProtection="1"/>
    <xf numFmtId="42" fontId="15" fillId="0" borderId="13" xfId="0" applyNumberFormat="1" applyFont="1" applyFill="1" applyBorder="1" applyProtection="1"/>
    <xf numFmtId="42" fontId="22" fillId="15" borderId="92" xfId="0" applyNumberFormat="1" applyFont="1" applyFill="1" applyBorder="1" applyProtection="1"/>
    <xf numFmtId="42" fontId="22" fillId="11" borderId="124" xfId="0" applyNumberFormat="1" applyFont="1" applyFill="1" applyBorder="1" applyAlignment="1" applyProtection="1">
      <alignment vertical="center"/>
    </xf>
    <xf numFmtId="42" fontId="22" fillId="11" borderId="139" xfId="0" applyNumberFormat="1" applyFont="1" applyFill="1" applyBorder="1" applyAlignment="1" applyProtection="1">
      <alignment vertical="center"/>
    </xf>
    <xf numFmtId="42" fontId="22" fillId="15" borderId="13" xfId="0" applyNumberFormat="1" applyFont="1" applyFill="1" applyBorder="1" applyProtection="1"/>
    <xf numFmtId="42" fontId="22" fillId="0" borderId="0" xfId="0" applyNumberFormat="1" applyFont="1" applyFill="1" applyBorder="1" applyProtection="1"/>
    <xf numFmtId="0" fontId="24" fillId="0" borderId="92" xfId="0" applyFont="1" applyFill="1" applyBorder="1" applyProtection="1"/>
    <xf numFmtId="166" fontId="36" fillId="0" borderId="92" xfId="0" applyNumberFormat="1" applyFont="1" applyFill="1" applyBorder="1" applyAlignment="1" applyProtection="1"/>
    <xf numFmtId="0" fontId="3" fillId="0" borderId="93" xfId="0" applyFont="1" applyFill="1" applyBorder="1" applyProtection="1"/>
    <xf numFmtId="44" fontId="0" fillId="0" borderId="0" xfId="0" applyNumberFormat="1" applyProtection="1">
      <protection locked="0"/>
    </xf>
    <xf numFmtId="0" fontId="11" fillId="0" borderId="30" xfId="0" applyFont="1" applyBorder="1" applyProtection="1"/>
    <xf numFmtId="0" fontId="11" fillId="0" borderId="31" xfId="0" applyFont="1" applyBorder="1" applyProtection="1"/>
    <xf numFmtId="0" fontId="11" fillId="0" borderId="32" xfId="0" applyFont="1" applyBorder="1" applyProtection="1"/>
    <xf numFmtId="0" fontId="11" fillId="0" borderId="33" xfId="0" applyFont="1" applyBorder="1" applyProtection="1"/>
    <xf numFmtId="0" fontId="11" fillId="0" borderId="34" xfId="0" applyFont="1" applyBorder="1" applyProtection="1"/>
    <xf numFmtId="0" fontId="11" fillId="0" borderId="0" xfId="0" applyFont="1" applyBorder="1" applyProtection="1"/>
    <xf numFmtId="0" fontId="14" fillId="0" borderId="0" xfId="0" applyFont="1" applyBorder="1" applyAlignment="1" applyProtection="1"/>
    <xf numFmtId="0" fontId="14" fillId="0" borderId="0" xfId="0" applyFont="1" applyFill="1" applyBorder="1" applyAlignment="1" applyProtection="1"/>
    <xf numFmtId="0" fontId="11" fillId="0" borderId="33" xfId="0" applyFont="1" applyFill="1" applyBorder="1" applyProtection="1"/>
    <xf numFmtId="0" fontId="11" fillId="0" borderId="0" xfId="0" applyFont="1" applyFill="1" applyBorder="1" applyProtection="1"/>
    <xf numFmtId="0" fontId="11" fillId="0" borderId="0" xfId="0" applyFont="1" applyProtection="1"/>
    <xf numFmtId="0" fontId="11" fillId="0" borderId="35" xfId="0" applyFont="1" applyFill="1" applyBorder="1" applyProtection="1"/>
    <xf numFmtId="0" fontId="11" fillId="0" borderId="36" xfId="0" applyFont="1" applyBorder="1" applyProtection="1"/>
    <xf numFmtId="0" fontId="11" fillId="0" borderId="37" xfId="0" applyFont="1" applyBorder="1" applyProtection="1"/>
    <xf numFmtId="0" fontId="11" fillId="0" borderId="34" xfId="0" applyFont="1" applyBorder="1" applyAlignment="1" applyProtection="1"/>
    <xf numFmtId="0" fontId="11" fillId="0" borderId="34" xfId="0" applyFont="1" applyFill="1" applyBorder="1" applyProtection="1"/>
    <xf numFmtId="0" fontId="11" fillId="0" borderId="0" xfId="0" applyFont="1" applyFill="1" applyProtection="1"/>
    <xf numFmtId="5" fontId="8"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4" fillId="0" borderId="3" xfId="0" applyNumberFormat="1" applyFont="1" applyFill="1" applyBorder="1" applyAlignment="1" applyProtection="1"/>
    <xf numFmtId="3" fontId="30"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2" fillId="0" borderId="39" xfId="0" applyFont="1" applyBorder="1" applyProtection="1"/>
    <xf numFmtId="0" fontId="52" fillId="0" borderId="40" xfId="0" applyFont="1" applyBorder="1" applyProtection="1"/>
    <xf numFmtId="0" fontId="52" fillId="0" borderId="40" xfId="0" applyFont="1" applyFill="1" applyBorder="1" applyAlignment="1" applyProtection="1">
      <alignment wrapText="1"/>
    </xf>
    <xf numFmtId="0" fontId="52" fillId="0" borderId="41" xfId="0" applyFont="1" applyFill="1" applyBorder="1" applyAlignment="1" applyProtection="1">
      <alignment wrapText="1"/>
    </xf>
    <xf numFmtId="0" fontId="52" fillId="0" borderId="42" xfId="0" applyFont="1" applyBorder="1" applyProtection="1"/>
    <xf numFmtId="0" fontId="52" fillId="0" borderId="43" xfId="0" applyFont="1" applyFill="1" applyBorder="1" applyAlignment="1" applyProtection="1">
      <alignment wrapText="1"/>
    </xf>
    <xf numFmtId="0" fontId="52" fillId="0" borderId="0" xfId="0" applyFont="1" applyBorder="1" applyProtection="1"/>
    <xf numFmtId="0" fontId="52" fillId="0" borderId="0" xfId="0" applyFont="1" applyFill="1" applyBorder="1" applyAlignment="1" applyProtection="1">
      <alignment wrapText="1"/>
    </xf>
    <xf numFmtId="0" fontId="14" fillId="0" borderId="43" xfId="0" applyFont="1" applyBorder="1" applyAlignment="1" applyProtection="1"/>
    <xf numFmtId="0" fontId="53" fillId="0" borderId="43" xfId="0" applyFont="1" applyBorder="1" applyProtection="1"/>
    <xf numFmtId="0" fontId="0" fillId="0" borderId="0" xfId="0" applyFont="1" applyProtection="1"/>
    <xf numFmtId="0" fontId="52" fillId="0" borderId="13" xfId="0" applyFont="1" applyBorder="1" applyProtection="1"/>
    <xf numFmtId="0" fontId="0" fillId="0" borderId="29" xfId="0" applyFont="1" applyBorder="1" applyProtection="1"/>
    <xf numFmtId="0" fontId="0" fillId="0" borderId="6" xfId="0" applyFont="1" applyBorder="1" applyProtection="1"/>
    <xf numFmtId="0" fontId="52" fillId="0" borderId="44" xfId="0" applyFont="1" applyBorder="1" applyProtection="1"/>
    <xf numFmtId="0" fontId="52" fillId="0" borderId="45" xfId="0" applyFont="1" applyBorder="1" applyProtection="1"/>
    <xf numFmtId="0" fontId="53" fillId="0" borderId="46" xfId="0" applyFont="1" applyBorder="1" applyProtection="1"/>
    <xf numFmtId="0" fontId="3" fillId="0" borderId="121" xfId="0" applyFont="1" applyFill="1" applyBorder="1" applyProtection="1">
      <protection locked="0"/>
    </xf>
    <xf numFmtId="0" fontId="3" fillId="0" borderId="104" xfId="0" applyFont="1" applyFill="1" applyBorder="1" applyProtection="1">
      <protection locked="0"/>
    </xf>
    <xf numFmtId="0" fontId="3" fillId="0" borderId="94" xfId="0" applyFont="1" applyFill="1" applyBorder="1" applyProtection="1"/>
    <xf numFmtId="0" fontId="3" fillId="0" borderId="96" xfId="0" applyFont="1" applyFill="1" applyBorder="1" applyProtection="1"/>
    <xf numFmtId="0" fontId="3" fillId="0" borderId="97" xfId="0" applyFont="1" applyFill="1" applyBorder="1" applyProtection="1"/>
    <xf numFmtId="0" fontId="3" fillId="0" borderId="98" xfId="0" applyFont="1" applyFill="1" applyBorder="1" applyProtection="1"/>
    <xf numFmtId="0" fontId="27" fillId="0" borderId="0" xfId="0" applyFont="1" applyFill="1" applyBorder="1" applyProtection="1"/>
    <xf numFmtId="0" fontId="29" fillId="0" borderId="76" xfId="0" applyFont="1" applyFill="1" applyBorder="1" applyProtection="1"/>
    <xf numFmtId="0" fontId="3" fillId="0" borderId="152" xfId="0" applyFont="1" applyFill="1" applyBorder="1" applyProtection="1"/>
    <xf numFmtId="0" fontId="3" fillId="0" borderId="153" xfId="0" applyFont="1" applyFill="1" applyBorder="1" applyProtection="1"/>
    <xf numFmtId="0" fontId="26" fillId="0" borderId="153" xfId="0" applyFont="1" applyFill="1" applyBorder="1" applyAlignment="1" applyProtection="1">
      <alignment horizontal="right"/>
    </xf>
    <xf numFmtId="0" fontId="3" fillId="0" borderId="76" xfId="0" applyFont="1" applyFill="1" applyBorder="1" applyProtection="1"/>
    <xf numFmtId="0" fontId="3" fillId="5" borderId="97" xfId="0" applyFont="1" applyFill="1" applyBorder="1" applyProtection="1"/>
    <xf numFmtId="0" fontId="31" fillId="16" borderId="142" xfId="0" applyFont="1" applyFill="1" applyBorder="1" applyProtection="1"/>
    <xf numFmtId="0" fontId="24" fillId="16" borderId="142" xfId="0" applyFont="1" applyFill="1" applyBorder="1" applyProtection="1"/>
    <xf numFmtId="0" fontId="3" fillId="16" borderId="142" xfId="0" applyFont="1" applyFill="1" applyBorder="1" applyProtection="1"/>
    <xf numFmtId="0" fontId="3" fillId="16" borderId="143" xfId="0" applyFont="1" applyFill="1" applyBorder="1" applyProtection="1"/>
    <xf numFmtId="0" fontId="3" fillId="0" borderId="91" xfId="0" applyFont="1" applyFill="1" applyBorder="1" applyProtection="1"/>
    <xf numFmtId="0" fontId="3" fillId="0" borderId="92" xfId="0" applyFont="1" applyFill="1" applyBorder="1" applyProtection="1"/>
    <xf numFmtId="0" fontId="21" fillId="0" borderId="92" xfId="0" applyFont="1" applyFill="1" applyBorder="1" applyProtection="1"/>
    <xf numFmtId="0" fontId="48" fillId="0" borderId="0" xfId="0" applyFont="1" applyFill="1" applyProtection="1">
      <protection locked="0"/>
    </xf>
    <xf numFmtId="0" fontId="15" fillId="0" borderId="30" xfId="0" applyFont="1" applyFill="1" applyBorder="1" applyAlignment="1" applyProtection="1"/>
    <xf numFmtId="0" fontId="15" fillId="0" borderId="31" xfId="0" applyFont="1" applyFill="1" applyBorder="1" applyAlignment="1" applyProtection="1"/>
    <xf numFmtId="0" fontId="15" fillId="0" borderId="31" xfId="0" applyFont="1" applyFill="1" applyBorder="1" applyAlignment="1" applyProtection="1">
      <alignment horizontal="left"/>
    </xf>
    <xf numFmtId="0" fontId="15" fillId="0" borderId="32" xfId="0" applyFont="1" applyFill="1" applyBorder="1" applyAlignment="1" applyProtection="1"/>
    <xf numFmtId="0" fontId="15" fillId="0" borderId="33" xfId="0" applyFont="1" applyFill="1" applyBorder="1" applyAlignment="1" applyProtection="1"/>
    <xf numFmtId="0" fontId="15" fillId="0" borderId="34" xfId="0" applyFont="1" applyFill="1" applyBorder="1" applyAlignment="1" applyProtection="1"/>
    <xf numFmtId="0" fontId="14" fillId="0" borderId="34" xfId="0" applyFont="1" applyFill="1" applyBorder="1" applyAlignment="1" applyProtection="1"/>
    <xf numFmtId="0" fontId="19" fillId="0" borderId="33" xfId="0" applyFont="1" applyFill="1" applyBorder="1" applyAlignment="1" applyProtection="1">
      <alignment horizontal="center"/>
    </xf>
    <xf numFmtId="0" fontId="19" fillId="16" borderId="145" xfId="0" applyFont="1" applyFill="1" applyBorder="1" applyAlignment="1" applyProtection="1"/>
    <xf numFmtId="0" fontId="19" fillId="16" borderId="145" xfId="0" applyFont="1" applyFill="1" applyBorder="1" applyAlignment="1" applyProtection="1">
      <alignment horizontal="center" wrapText="1"/>
    </xf>
    <xf numFmtId="0" fontId="42" fillId="16" borderId="145" xfId="0" applyFont="1" applyFill="1" applyBorder="1" applyAlignment="1" applyProtection="1">
      <alignment horizontal="center" wrapText="1"/>
    </xf>
    <xf numFmtId="0" fontId="42" fillId="0" borderId="0" xfId="0" applyFont="1" applyFill="1" applyBorder="1" applyAlignment="1" applyProtection="1">
      <alignment horizontal="center"/>
    </xf>
    <xf numFmtId="0" fontId="42" fillId="0" borderId="34" xfId="0" applyFont="1" applyFill="1" applyBorder="1" applyAlignment="1" applyProtection="1">
      <alignment horizontal="center"/>
    </xf>
    <xf numFmtId="0" fontId="15" fillId="0" borderId="0" xfId="0" applyFont="1" applyFill="1" applyProtection="1"/>
    <xf numFmtId="0" fontId="19" fillId="0" borderId="0" xfId="0" applyFont="1" applyFill="1" applyBorder="1" applyAlignment="1" applyProtection="1"/>
    <xf numFmtId="166" fontId="15" fillId="0" borderId="151" xfId="0" applyNumberFormat="1" applyFont="1" applyFill="1" applyBorder="1" applyAlignment="1" applyProtection="1">
      <alignment horizontal="left"/>
    </xf>
    <xf numFmtId="166" fontId="15" fillId="0" borderId="51" xfId="0" applyNumberFormat="1" applyFont="1" applyFill="1" applyBorder="1" applyAlignment="1" applyProtection="1"/>
    <xf numFmtId="0" fontId="42" fillId="0" borderId="34" xfId="0" applyFont="1" applyFill="1" applyBorder="1" applyAlignment="1" applyProtection="1"/>
    <xf numFmtId="166" fontId="15" fillId="0" borderId="0" xfId="0" applyNumberFormat="1" applyFont="1" applyFill="1" applyBorder="1" applyAlignment="1" applyProtection="1"/>
    <xf numFmtId="5" fontId="15" fillId="0" borderId="0" xfId="0" applyNumberFormat="1" applyFont="1" applyFill="1" applyBorder="1" applyAlignment="1" applyProtection="1">
      <alignment horizontal="left"/>
    </xf>
    <xf numFmtId="5" fontId="18" fillId="0" borderId="35" xfId="0" applyNumberFormat="1" applyFont="1" applyFill="1" applyBorder="1" applyAlignment="1" applyProtection="1"/>
    <xf numFmtId="5" fontId="15" fillId="0" borderId="36" xfId="0" applyNumberFormat="1" applyFont="1" applyFill="1" applyBorder="1" applyAlignment="1" applyProtection="1"/>
    <xf numFmtId="0" fontId="15" fillId="0" borderId="36" xfId="0" applyFont="1" applyFill="1" applyBorder="1" applyAlignment="1" applyProtection="1"/>
    <xf numFmtId="5" fontId="15" fillId="0" borderId="36" xfId="0" applyNumberFormat="1" applyFont="1" applyFill="1" applyBorder="1" applyAlignment="1" applyProtection="1">
      <alignment horizontal="left"/>
    </xf>
    <xf numFmtId="164" fontId="15" fillId="0" borderId="36" xfId="0" applyNumberFormat="1" applyFont="1" applyFill="1" applyBorder="1" applyAlignment="1" applyProtection="1">
      <alignment horizontal="left"/>
    </xf>
    <xf numFmtId="5" fontId="40" fillId="0" borderId="36" xfId="0" applyNumberFormat="1" applyFont="1" applyFill="1" applyBorder="1" applyAlignment="1" applyProtection="1"/>
    <xf numFmtId="5" fontId="40" fillId="0" borderId="37" xfId="0" applyNumberFormat="1" applyFont="1" applyFill="1" applyBorder="1" applyAlignment="1" applyProtection="1"/>
    <xf numFmtId="0" fontId="20" fillId="0" borderId="94" xfId="0" applyFont="1" applyFill="1" applyBorder="1" applyAlignment="1" applyProtection="1">
      <alignment horizontal="left"/>
    </xf>
    <xf numFmtId="0" fontId="15" fillId="0" borderId="95" xfId="0" applyFont="1" applyFill="1" applyBorder="1" applyAlignment="1" applyProtection="1"/>
    <xf numFmtId="0" fontId="15" fillId="0" borderId="111" xfId="0" applyFont="1" applyFill="1" applyBorder="1" applyAlignment="1" applyProtection="1"/>
    <xf numFmtId="0" fontId="20" fillId="0" borderId="97" xfId="0" applyFont="1" applyFill="1" applyBorder="1" applyAlignment="1" applyProtection="1">
      <alignment horizontal="left"/>
    </xf>
    <xf numFmtId="0" fontId="19" fillId="0" borderId="0" xfId="0" applyFont="1" applyFill="1" applyBorder="1" applyAlignment="1" applyProtection="1">
      <alignment vertical="center"/>
    </xf>
    <xf numFmtId="0" fontId="15" fillId="16" borderId="230" xfId="0" applyFont="1" applyFill="1" applyBorder="1" applyAlignment="1" applyProtection="1">
      <alignment wrapText="1"/>
    </xf>
    <xf numFmtId="166" fontId="15" fillId="16" borderId="230" xfId="0" applyNumberFormat="1" applyFont="1" applyFill="1" applyBorder="1" applyAlignment="1" applyProtection="1">
      <alignment wrapText="1"/>
    </xf>
    <xf numFmtId="9" fontId="15" fillId="16" borderId="230" xfId="0" applyNumberFormat="1" applyFont="1" applyFill="1" applyBorder="1" applyAlignment="1" applyProtection="1">
      <alignment wrapText="1"/>
    </xf>
    <xf numFmtId="166" fontId="15" fillId="16" borderId="231" xfId="0" applyNumberFormat="1" applyFont="1" applyFill="1" applyBorder="1" applyAlignment="1" applyProtection="1">
      <alignment wrapText="1"/>
    </xf>
    <xf numFmtId="0" fontId="15" fillId="0" borderId="35" xfId="0" applyFont="1" applyFill="1" applyBorder="1" applyProtection="1"/>
    <xf numFmtId="0" fontId="15" fillId="0" borderId="36" xfId="0" applyFont="1" applyFill="1" applyBorder="1" applyAlignment="1" applyProtection="1">
      <alignment horizontal="center"/>
    </xf>
    <xf numFmtId="166" fontId="15" fillId="0" borderId="36" xfId="0" applyNumberFormat="1" applyFont="1" applyFill="1" applyBorder="1" applyProtection="1"/>
    <xf numFmtId="9" fontId="15" fillId="0" borderId="36" xfId="0" applyNumberFormat="1" applyFont="1" applyFill="1" applyBorder="1" applyAlignment="1" applyProtection="1">
      <alignment horizontal="center"/>
    </xf>
    <xf numFmtId="166" fontId="15" fillId="0" borderId="36" xfId="0" applyNumberFormat="1" applyFont="1" applyFill="1" applyBorder="1" applyAlignment="1" applyProtection="1">
      <alignment horizontal="center"/>
    </xf>
    <xf numFmtId="3" fontId="15" fillId="0" borderId="36" xfId="0" applyNumberFormat="1" applyFont="1" applyFill="1" applyBorder="1" applyProtection="1"/>
    <xf numFmtId="0" fontId="15" fillId="0" borderId="193" xfId="0" applyFont="1" applyFill="1" applyBorder="1" applyProtection="1"/>
    <xf numFmtId="0" fontId="15" fillId="0" borderId="174" xfId="0" applyFont="1" applyFill="1" applyBorder="1" applyProtection="1"/>
    <xf numFmtId="9" fontId="15" fillId="0" borderId="174" xfId="0" applyNumberFormat="1" applyFont="1" applyFill="1" applyBorder="1" applyProtection="1"/>
    <xf numFmtId="0" fontId="15" fillId="0" borderId="202" xfId="0" applyFont="1" applyFill="1" applyBorder="1" applyProtection="1"/>
    <xf numFmtId="165" fontId="40" fillId="0" borderId="174" xfId="0" applyNumberFormat="1" applyFont="1" applyFill="1" applyBorder="1" applyAlignment="1" applyProtection="1">
      <alignment vertical="center"/>
    </xf>
    <xf numFmtId="49" fontId="40" fillId="0" borderId="0" xfId="0" applyNumberFormat="1" applyFont="1" applyFill="1" applyBorder="1" applyAlignment="1" applyProtection="1">
      <alignment horizontal="left" vertical="center"/>
    </xf>
    <xf numFmtId="44" fontId="40" fillId="0" borderId="0" xfId="0" applyNumberFormat="1" applyFont="1" applyFill="1" applyBorder="1" applyAlignment="1" applyProtection="1">
      <alignment horizontal="right" vertical="center"/>
    </xf>
    <xf numFmtId="44" fontId="37" fillId="0" borderId="0" xfId="0" applyNumberFormat="1" applyFont="1" applyFill="1" applyBorder="1" applyAlignment="1" applyProtection="1">
      <alignment horizontal="right" vertical="center"/>
    </xf>
    <xf numFmtId="6" fontId="40" fillId="0" borderId="0" xfId="0" applyNumberFormat="1" applyFont="1" applyFill="1" applyBorder="1" applyAlignment="1" applyProtection="1">
      <alignment horizontal="right" vertical="center"/>
    </xf>
    <xf numFmtId="0" fontId="15" fillId="0" borderId="91" xfId="0" applyFont="1" applyFill="1" applyBorder="1" applyProtection="1"/>
    <xf numFmtId="0" fontId="15" fillId="0" borderId="93" xfId="0" applyFont="1" applyFill="1" applyBorder="1" applyProtection="1"/>
    <xf numFmtId="0" fontId="15" fillId="0" borderId="168" xfId="0" applyFont="1" applyFill="1" applyBorder="1" applyAlignment="1" applyProtection="1"/>
    <xf numFmtId="0" fontId="15" fillId="0" borderId="169" xfId="0" applyFont="1" applyBorder="1" applyAlignment="1" applyProtection="1"/>
    <xf numFmtId="166" fontId="19" fillId="0" borderId="169" xfId="0" applyNumberFormat="1" applyFont="1" applyBorder="1" applyProtection="1"/>
    <xf numFmtId="0" fontId="19" fillId="0" borderId="170" xfId="0" applyFont="1" applyBorder="1" applyProtection="1"/>
    <xf numFmtId="0" fontId="15" fillId="0" borderId="165" xfId="0" applyFont="1" applyFill="1" applyBorder="1" applyAlignment="1" applyProtection="1"/>
    <xf numFmtId="0" fontId="19" fillId="0" borderId="167" xfId="0" applyFont="1" applyBorder="1" applyProtection="1"/>
    <xf numFmtId="0" fontId="64" fillId="0" borderId="0" xfId="0" applyFont="1" applyFill="1" applyBorder="1" applyProtection="1"/>
    <xf numFmtId="166" fontId="19" fillId="0" borderId="0" xfId="0" applyNumberFormat="1" applyFont="1" applyBorder="1" applyProtection="1"/>
    <xf numFmtId="0" fontId="19" fillId="0" borderId="167" xfId="0" applyFont="1" applyFill="1" applyBorder="1" applyProtection="1"/>
    <xf numFmtId="0" fontId="18" fillId="0" borderId="0" xfId="0" applyFont="1" applyFill="1" applyBorder="1" applyProtection="1"/>
    <xf numFmtId="0" fontId="15" fillId="0" borderId="166" xfId="0" applyFont="1" applyFill="1" applyBorder="1" applyAlignment="1" applyProtection="1"/>
    <xf numFmtId="0" fontId="54" fillId="0" borderId="171" xfId="0" applyFont="1" applyFill="1" applyBorder="1" applyAlignment="1" applyProtection="1"/>
    <xf numFmtId="0" fontId="15" fillId="0" borderId="171" xfId="0" applyFont="1" applyFill="1" applyBorder="1" applyAlignment="1" applyProtection="1">
      <alignment vertical="top"/>
    </xf>
    <xf numFmtId="0" fontId="19" fillId="0" borderId="172" xfId="0" applyFont="1" applyFill="1" applyBorder="1" applyProtection="1"/>
    <xf numFmtId="0" fontId="15" fillId="0" borderId="94" xfId="0" applyFont="1" applyFill="1" applyBorder="1" applyProtection="1"/>
    <xf numFmtId="0" fontId="15" fillId="0" borderId="95" xfId="0" applyFont="1" applyFill="1" applyBorder="1" applyProtection="1"/>
    <xf numFmtId="0" fontId="15" fillId="0" borderId="96" xfId="0" applyFont="1" applyFill="1" applyBorder="1" applyProtection="1"/>
    <xf numFmtId="0" fontId="15" fillId="0" borderId="97" xfId="0" applyFont="1" applyFill="1" applyBorder="1" applyProtection="1"/>
    <xf numFmtId="0" fontId="15" fillId="0" borderId="98" xfId="0" applyFont="1" applyFill="1" applyBorder="1" applyProtection="1"/>
    <xf numFmtId="0" fontId="15" fillId="0" borderId="97" xfId="0" applyFont="1" applyFill="1" applyBorder="1" applyAlignment="1" applyProtection="1"/>
    <xf numFmtId="5" fontId="22" fillId="0" borderId="98" xfId="0" applyNumberFormat="1" applyFont="1" applyFill="1" applyBorder="1" applyAlignment="1" applyProtection="1"/>
    <xf numFmtId="0" fontId="15" fillId="3" borderId="97" xfId="0" applyFont="1" applyFill="1" applyBorder="1" applyProtection="1"/>
    <xf numFmtId="0" fontId="15" fillId="3" borderId="98" xfId="0" applyFont="1" applyFill="1" applyBorder="1" applyProtection="1"/>
    <xf numFmtId="0" fontId="20" fillId="0" borderId="0" xfId="0" applyFont="1" applyFill="1" applyBorder="1" applyAlignment="1" applyProtection="1">
      <alignment horizontal="center" wrapText="1"/>
    </xf>
    <xf numFmtId="0" fontId="20" fillId="0" borderId="0" xfId="0" applyFont="1" applyFill="1" applyBorder="1" applyAlignment="1" applyProtection="1">
      <alignment horizontal="center"/>
    </xf>
    <xf numFmtId="0" fontId="15" fillId="5" borderId="16" xfId="0" applyFont="1" applyFill="1" applyBorder="1" applyAlignment="1" applyProtection="1">
      <alignment vertical="top"/>
    </xf>
    <xf numFmtId="0" fontId="15" fillId="0" borderId="0" xfId="0" applyFont="1" applyBorder="1" applyAlignment="1" applyProtection="1">
      <alignment wrapText="1"/>
      <protection locked="0"/>
    </xf>
    <xf numFmtId="0" fontId="15" fillId="0" borderId="0" xfId="0" applyFont="1" applyProtection="1">
      <protection locked="0"/>
    </xf>
    <xf numFmtId="0" fontId="15" fillId="0" borderId="0" xfId="0" applyFont="1" applyProtection="1"/>
    <xf numFmtId="0" fontId="19" fillId="0" borderId="0" xfId="0" applyFont="1" applyBorder="1" applyAlignment="1" applyProtection="1">
      <alignment horizontal="center" wrapText="1"/>
    </xf>
    <xf numFmtId="49" fontId="15"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6" fillId="16" borderId="220" xfId="0" applyFont="1" applyFill="1" applyBorder="1" applyAlignment="1" applyProtection="1">
      <alignment horizontal="center" vertical="center" wrapText="1"/>
    </xf>
    <xf numFmtId="0" fontId="6" fillId="16" borderId="216" xfId="0" applyFont="1" applyFill="1" applyBorder="1" applyAlignment="1" applyProtection="1">
      <alignment horizontal="center" vertical="center" wrapText="1"/>
    </xf>
    <xf numFmtId="0" fontId="6" fillId="16" borderId="155" xfId="0" applyFont="1" applyFill="1" applyBorder="1" applyAlignment="1" applyProtection="1">
      <alignment horizontal="center" vertical="center" wrapText="1"/>
    </xf>
    <xf numFmtId="0" fontId="8" fillId="16" borderId="216" xfId="0" applyFont="1" applyFill="1" applyBorder="1" applyAlignment="1" applyProtection="1">
      <alignment horizontal="center" vertical="center" wrapText="1"/>
    </xf>
    <xf numFmtId="0" fontId="6" fillId="16" borderId="217"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3" xfId="0" applyNumberFormat="1" applyFont="1" applyFill="1" applyBorder="1" applyAlignment="1" applyProtection="1">
      <alignment vertical="center"/>
    </xf>
    <xf numFmtId="42" fontId="5" fillId="24" borderId="222" xfId="0" applyNumberFormat="1" applyFont="1" applyFill="1" applyBorder="1" applyAlignment="1" applyProtection="1">
      <alignment vertical="center"/>
    </xf>
    <xf numFmtId="42" fontId="5" fillId="24" borderId="76" xfId="0" applyNumberFormat="1" applyFont="1" applyFill="1" applyBorder="1" applyAlignment="1" applyProtection="1">
      <alignment vertical="center"/>
    </xf>
    <xf numFmtId="42" fontId="5" fillId="6" borderId="142" xfId="0" applyNumberFormat="1" applyFont="1" applyFill="1" applyBorder="1" applyAlignment="1" applyProtection="1">
      <alignment wrapText="1"/>
    </xf>
    <xf numFmtId="42" fontId="5" fillId="6" borderId="86"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1" fillId="0" borderId="0" xfId="0" applyNumberFormat="1" applyFont="1" applyFill="1" applyBorder="1" applyAlignment="1" applyProtection="1">
      <alignment horizontal="right"/>
    </xf>
    <xf numFmtId="0" fontId="15" fillId="0" borderId="10" xfId="0" applyFont="1" applyFill="1" applyBorder="1" applyAlignment="1" applyProtection="1">
      <alignment horizontal="right" vertical="top"/>
      <protection locked="0"/>
    </xf>
    <xf numFmtId="0" fontId="0" fillId="27" borderId="155" xfId="0" applyFont="1" applyFill="1" applyBorder="1" applyAlignment="1" applyProtection="1"/>
    <xf numFmtId="3" fontId="15" fillId="26" borderId="13" xfId="0" applyNumberFormat="1" applyFont="1" applyFill="1" applyBorder="1" applyAlignment="1" applyProtection="1">
      <alignment vertical="center" wrapText="1"/>
    </xf>
    <xf numFmtId="3" fontId="19" fillId="6" borderId="222" xfId="0" applyNumberFormat="1" applyFont="1" applyFill="1" applyBorder="1" applyAlignment="1" applyProtection="1">
      <alignment vertical="center"/>
    </xf>
    <xf numFmtId="3" fontId="19" fillId="27" borderId="17" xfId="0" applyNumberFormat="1" applyFont="1" applyFill="1" applyBorder="1" applyAlignment="1" applyProtection="1">
      <alignment vertical="center"/>
    </xf>
    <xf numFmtId="3" fontId="15" fillId="26" borderId="222" xfId="0" applyNumberFormat="1" applyFont="1" applyFill="1" applyBorder="1" applyAlignment="1" applyProtection="1">
      <alignment vertical="center" wrapText="1"/>
    </xf>
    <xf numFmtId="3" fontId="19" fillId="6" borderId="232" xfId="0" applyNumberFormat="1" applyFont="1" applyFill="1" applyBorder="1" applyAlignment="1" applyProtection="1">
      <alignment vertical="center"/>
    </xf>
    <xf numFmtId="3" fontId="19" fillId="6" borderId="17" xfId="0" applyNumberFormat="1" applyFont="1" applyFill="1" applyBorder="1" applyAlignment="1" applyProtection="1">
      <alignment vertical="center"/>
    </xf>
    <xf numFmtId="0" fontId="15" fillId="0" borderId="163" xfId="0" applyFont="1" applyFill="1" applyBorder="1" applyProtection="1">
      <protection locked="0"/>
    </xf>
    <xf numFmtId="0" fontId="15" fillId="0" borderId="116" xfId="0" applyFont="1" applyFill="1" applyBorder="1" applyProtection="1">
      <protection locked="0"/>
    </xf>
    <xf numFmtId="0" fontId="15" fillId="0" borderId="23" xfId="0" applyFont="1" applyFill="1" applyBorder="1" applyProtection="1">
      <protection locked="0"/>
    </xf>
    <xf numFmtId="0" fontId="14" fillId="6" borderId="146" xfId="0" applyFont="1" applyFill="1" applyBorder="1" applyProtection="1"/>
    <xf numFmtId="0" fontId="14" fillId="6" borderId="160" xfId="0" applyFont="1" applyFill="1" applyBorder="1" applyAlignment="1" applyProtection="1">
      <alignment horizontal="center"/>
    </xf>
    <xf numFmtId="0" fontId="14" fillId="6" borderId="147" xfId="0" applyFont="1" applyFill="1" applyBorder="1" applyAlignment="1" applyProtection="1">
      <alignment horizontal="center"/>
    </xf>
    <xf numFmtId="0" fontId="15" fillId="0" borderId="164" xfId="0" applyFont="1" applyFill="1" applyBorder="1" applyProtection="1">
      <protection locked="0"/>
    </xf>
    <xf numFmtId="0" fontId="22" fillId="0" borderId="0" xfId="0" applyFont="1" applyFill="1" applyBorder="1" applyProtection="1"/>
    <xf numFmtId="42" fontId="19" fillId="16" borderId="160" xfId="0" applyNumberFormat="1" applyFont="1" applyFill="1" applyBorder="1" applyAlignment="1" applyProtection="1">
      <alignment vertical="center"/>
    </xf>
    <xf numFmtId="0" fontId="19" fillId="16" borderId="12" xfId="0" applyFont="1" applyFill="1" applyBorder="1" applyAlignment="1" applyProtection="1">
      <alignment horizontal="center" wrapText="1"/>
    </xf>
    <xf numFmtId="165" fontId="40" fillId="0" borderId="203" xfId="0" applyNumberFormat="1" applyFont="1" applyFill="1" applyBorder="1" applyAlignment="1" applyProtection="1">
      <alignment vertical="center"/>
      <protection locked="0"/>
    </xf>
    <xf numFmtId="0" fontId="15" fillId="0" borderId="15" xfId="0" applyFont="1" applyFill="1" applyBorder="1" applyAlignment="1" applyProtection="1">
      <alignment textRotation="90" wrapText="1"/>
    </xf>
    <xf numFmtId="0" fontId="15" fillId="0" borderId="20" xfId="0" applyFont="1" applyFill="1" applyBorder="1" applyAlignment="1" applyProtection="1">
      <alignment horizontal="center" vertical="center" wrapText="1"/>
      <protection locked="0"/>
    </xf>
    <xf numFmtId="0" fontId="15" fillId="0" borderId="205" xfId="0" applyFont="1" applyFill="1" applyBorder="1" applyAlignment="1" applyProtection="1">
      <alignment horizontal="center" vertical="center" wrapText="1"/>
      <protection locked="0"/>
    </xf>
    <xf numFmtId="0" fontId="15" fillId="0" borderId="180" xfId="0" applyFont="1" applyFill="1" applyBorder="1" applyAlignment="1" applyProtection="1">
      <alignment horizontal="center" vertical="center" wrapText="1"/>
      <protection locked="0"/>
    </xf>
    <xf numFmtId="0" fontId="15" fillId="0" borderId="233" xfId="0" applyFont="1" applyFill="1" applyBorder="1" applyAlignment="1" applyProtection="1">
      <alignment vertical="top"/>
    </xf>
    <xf numFmtId="0" fontId="15" fillId="0" borderId="234" xfId="0" applyFont="1" applyFill="1" applyBorder="1" applyAlignment="1" applyProtection="1">
      <alignment vertical="top" wrapText="1"/>
    </xf>
    <xf numFmtId="0" fontId="15" fillId="0" borderId="75" xfId="0" applyFont="1" applyFill="1" applyBorder="1" applyAlignment="1" applyProtection="1">
      <alignment vertical="top"/>
    </xf>
    <xf numFmtId="0" fontId="15" fillId="0" borderId="235" xfId="0" applyFont="1" applyFill="1" applyBorder="1" applyAlignment="1" applyProtection="1">
      <alignment vertical="top" wrapText="1"/>
    </xf>
    <xf numFmtId="0" fontId="15" fillId="0" borderId="74" xfId="0" applyFont="1" applyFill="1" applyBorder="1" applyAlignment="1" applyProtection="1">
      <alignment vertical="top"/>
    </xf>
    <xf numFmtId="0" fontId="15" fillId="0" borderId="236" xfId="0" applyFont="1" applyFill="1" applyBorder="1" applyAlignment="1" applyProtection="1">
      <alignment vertical="top" wrapText="1"/>
    </xf>
    <xf numFmtId="0" fontId="15" fillId="0" borderId="53" xfId="0" applyFont="1" applyFill="1" applyBorder="1" applyAlignment="1" applyProtection="1">
      <alignment vertical="top" wrapText="1"/>
      <protection locked="0"/>
    </xf>
    <xf numFmtId="0" fontId="20" fillId="16" borderId="0" xfId="0" applyFont="1" applyFill="1" applyBorder="1" applyAlignment="1" applyProtection="1">
      <alignment horizontal="center" wrapText="1"/>
    </xf>
    <xf numFmtId="0" fontId="20" fillId="16" borderId="0" xfId="0" applyFont="1" applyFill="1" applyBorder="1" applyAlignment="1" applyProtection="1">
      <alignment horizontal="center"/>
    </xf>
    <xf numFmtId="0" fontId="15" fillId="16" borderId="0" xfId="0" applyFont="1" applyFill="1" applyBorder="1" applyAlignment="1" applyProtection="1">
      <alignment wrapText="1"/>
    </xf>
    <xf numFmtId="0" fontId="0" fillId="0" borderId="0" xfId="0"/>
    <xf numFmtId="38" fontId="53" fillId="0" borderId="219" xfId="0" applyNumberFormat="1" applyFont="1" applyBorder="1" applyProtection="1"/>
    <xf numFmtId="3" fontId="3" fillId="26" borderId="57" xfId="0" applyNumberFormat="1" applyFont="1" applyFill="1" applyBorder="1" applyAlignment="1" applyProtection="1">
      <alignment vertical="center" wrapText="1"/>
    </xf>
    <xf numFmtId="3" fontId="3" fillId="26" borderId="58" xfId="0" applyNumberFormat="1" applyFont="1" applyFill="1" applyBorder="1" applyAlignment="1" applyProtection="1">
      <alignment vertical="center" wrapText="1"/>
    </xf>
    <xf numFmtId="0" fontId="19" fillId="0" borderId="160" xfId="0" applyFont="1" applyFill="1" applyBorder="1" applyAlignment="1" applyProtection="1"/>
    <xf numFmtId="0" fontId="42" fillId="0" borderId="0" xfId="0" applyFont="1" applyFill="1" applyBorder="1" applyAlignment="1" applyProtection="1"/>
    <xf numFmtId="0" fontId="42" fillId="16" borderId="72" xfId="0" applyFont="1" applyFill="1" applyBorder="1" applyAlignment="1" applyProtection="1">
      <alignment vertical="center"/>
    </xf>
    <xf numFmtId="0" fontId="42" fillId="16" borderId="160" xfId="0" applyFont="1" applyFill="1" applyBorder="1" applyAlignment="1" applyProtection="1">
      <alignment horizontal="left" vertical="center"/>
    </xf>
    <xf numFmtId="0" fontId="15" fillId="0" borderId="0" xfId="0" applyFont="1" applyFill="1" applyBorder="1" applyAlignment="1" applyProtection="1">
      <alignment wrapText="1"/>
    </xf>
    <xf numFmtId="0" fontId="40" fillId="0" borderId="208" xfId="0" applyFont="1" applyFill="1" applyBorder="1" applyAlignment="1" applyProtection="1">
      <alignment vertical="center"/>
    </xf>
    <xf numFmtId="14" fontId="54" fillId="0" borderId="227" xfId="0" applyNumberFormat="1" applyFont="1" applyFill="1" applyBorder="1" applyAlignment="1" applyProtection="1">
      <alignment horizontal="left" vertical="center"/>
      <protection locked="0"/>
    </xf>
    <xf numFmtId="0" fontId="42" fillId="16" borderId="230" xfId="0" applyFont="1" applyFill="1" applyBorder="1" applyAlignment="1" applyProtection="1">
      <alignment horizontal="center" vertical="center"/>
    </xf>
    <xf numFmtId="0" fontId="42" fillId="16" borderId="231" xfId="0" applyFont="1" applyFill="1" applyBorder="1" applyAlignment="1" applyProtection="1">
      <alignment horizontal="center" vertical="center"/>
    </xf>
    <xf numFmtId="0" fontId="37" fillId="0" borderId="222" xfId="0" applyFont="1" applyFill="1" applyBorder="1" applyAlignment="1" applyProtection="1">
      <alignment horizontal="center" vertical="center"/>
    </xf>
    <xf numFmtId="0" fontId="42" fillId="8" borderId="211" xfId="0" applyFont="1" applyFill="1" applyBorder="1" applyAlignment="1" applyProtection="1">
      <alignment horizontal="center" vertical="center"/>
    </xf>
    <xf numFmtId="0" fontId="42" fillId="8" borderId="214" xfId="0" applyFont="1" applyFill="1" applyBorder="1" applyAlignment="1" applyProtection="1">
      <alignment horizontal="center" vertical="center"/>
    </xf>
    <xf numFmtId="0" fontId="42" fillId="16" borderId="217" xfId="0" applyFont="1" applyFill="1" applyBorder="1" applyAlignment="1" applyProtection="1">
      <alignment horizontal="center" vertical="center"/>
    </xf>
    <xf numFmtId="0" fontId="15" fillId="0" borderId="167" xfId="0" applyFont="1" applyFill="1" applyBorder="1" applyProtection="1"/>
    <xf numFmtId="0" fontId="37" fillId="0" borderId="222" xfId="0" applyFont="1" applyFill="1" applyBorder="1" applyAlignment="1" applyProtection="1">
      <alignment horizontal="center"/>
    </xf>
    <xf numFmtId="6" fontId="42" fillId="0" borderId="219" xfId="0" applyNumberFormat="1" applyFont="1" applyFill="1" applyBorder="1" applyAlignment="1" applyProtection="1">
      <alignment vertical="center"/>
    </xf>
    <xf numFmtId="0" fontId="0" fillId="0" borderId="0" xfId="0" applyBorder="1"/>
    <xf numFmtId="0" fontId="19" fillId="16" borderId="230" xfId="0" applyFont="1" applyFill="1" applyBorder="1" applyAlignment="1" applyProtection="1">
      <alignment wrapText="1"/>
    </xf>
    <xf numFmtId="0" fontId="15" fillId="0" borderId="237" xfId="0" applyFont="1" applyFill="1" applyBorder="1" applyAlignment="1" applyProtection="1">
      <alignment vertical="center"/>
      <protection locked="0"/>
    </xf>
    <xf numFmtId="1" fontId="15" fillId="0" borderId="238" xfId="0" applyNumberFormat="1" applyFont="1" applyFill="1" applyBorder="1" applyAlignment="1" applyProtection="1">
      <protection locked="0"/>
    </xf>
    <xf numFmtId="0" fontId="15" fillId="0" borderId="238" xfId="0" applyFont="1" applyFill="1" applyBorder="1" applyAlignment="1" applyProtection="1">
      <protection locked="0"/>
    </xf>
    <xf numFmtId="0" fontId="15" fillId="0" borderId="242" xfId="0" applyFont="1" applyFill="1" applyBorder="1" applyAlignment="1" applyProtection="1">
      <alignment vertical="center"/>
      <protection locked="0"/>
    </xf>
    <xf numFmtId="1" fontId="15" fillId="0" borderId="243" xfId="0" applyNumberFormat="1" applyFont="1" applyFill="1" applyBorder="1" applyAlignment="1" applyProtection="1">
      <protection locked="0"/>
    </xf>
    <xf numFmtId="0" fontId="15" fillId="0" borderId="243" xfId="0" applyFont="1" applyFill="1" applyBorder="1" applyAlignment="1" applyProtection="1">
      <protection locked="0"/>
    </xf>
    <xf numFmtId="0" fontId="15" fillId="0" borderId="237" xfId="0" applyFont="1" applyFill="1" applyBorder="1" applyAlignment="1" applyProtection="1">
      <protection locked="0"/>
    </xf>
    <xf numFmtId="166" fontId="15" fillId="0" borderId="237" xfId="0" applyNumberFormat="1" applyFont="1" applyFill="1" applyBorder="1" applyAlignment="1" applyProtection="1">
      <protection locked="0"/>
    </xf>
    <xf numFmtId="0" fontId="15" fillId="0" borderId="257" xfId="0" applyFont="1" applyFill="1" applyBorder="1" applyAlignment="1" applyProtection="1">
      <protection locked="0"/>
    </xf>
    <xf numFmtId="0" fontId="15" fillId="0" borderId="242" xfId="0" applyFont="1" applyFill="1" applyBorder="1" applyAlignment="1" applyProtection="1">
      <protection locked="0"/>
    </xf>
    <xf numFmtId="166" fontId="15" fillId="0" borderId="242" xfId="0" applyNumberFormat="1" applyFont="1" applyFill="1" applyBorder="1" applyAlignment="1" applyProtection="1">
      <protection locked="0"/>
    </xf>
    <xf numFmtId="0" fontId="15" fillId="0" borderId="259" xfId="0" applyFont="1" applyFill="1" applyBorder="1" applyAlignment="1" applyProtection="1">
      <protection locked="0"/>
    </xf>
    <xf numFmtId="0" fontId="15" fillId="0" borderId="261" xfId="0" applyFont="1" applyFill="1" applyBorder="1" applyAlignment="1" applyProtection="1">
      <protection locked="0"/>
    </xf>
    <xf numFmtId="0" fontId="15" fillId="0" borderId="263" xfId="0" applyFont="1" applyFill="1" applyBorder="1" applyAlignment="1" applyProtection="1">
      <protection locked="0"/>
    </xf>
    <xf numFmtId="0" fontId="15" fillId="0" borderId="266" xfId="0" applyFont="1" applyFill="1" applyBorder="1" applyAlignment="1" applyProtection="1">
      <protection locked="0"/>
    </xf>
    <xf numFmtId="0" fontId="15" fillId="0" borderId="267" xfId="0" applyFont="1" applyFill="1" applyBorder="1" applyAlignment="1" applyProtection="1">
      <protection locked="0"/>
    </xf>
    <xf numFmtId="0" fontId="15" fillId="0" borderId="268" xfId="0" applyFont="1" applyFill="1" applyBorder="1" applyAlignment="1" applyProtection="1">
      <protection locked="0"/>
    </xf>
    <xf numFmtId="0" fontId="15" fillId="0" borderId="269" xfId="0" applyFont="1" applyFill="1" applyBorder="1" applyAlignment="1" applyProtection="1">
      <protection locked="0"/>
    </xf>
    <xf numFmtId="0" fontId="15" fillId="0" borderId="270" xfId="0" applyFont="1" applyFill="1" applyBorder="1" applyAlignment="1" applyProtection="1">
      <protection locked="0"/>
    </xf>
    <xf numFmtId="0" fontId="15" fillId="0" borderId="271" xfId="0" applyFont="1" applyFill="1" applyBorder="1" applyAlignment="1" applyProtection="1">
      <protection locked="0"/>
    </xf>
    <xf numFmtId="0" fontId="0" fillId="0" borderId="77" xfId="0" applyFill="1" applyBorder="1"/>
    <xf numFmtId="0" fontId="15" fillId="0" borderId="78" xfId="0" applyFont="1" applyFill="1" applyBorder="1" applyAlignment="1">
      <alignment vertical="center"/>
    </xf>
    <xf numFmtId="0" fontId="15" fillId="0" borderId="4" xfId="0" applyFont="1" applyFill="1" applyBorder="1" applyAlignment="1">
      <alignment vertical="center"/>
    </xf>
    <xf numFmtId="0" fontId="0" fillId="0" borderId="4" xfId="0" applyBorder="1"/>
    <xf numFmtId="0" fontId="0" fillId="0" borderId="78" xfId="0" applyBorder="1"/>
    <xf numFmtId="9" fontId="0" fillId="0" borderId="78" xfId="0" applyNumberFormat="1" applyBorder="1"/>
    <xf numFmtId="9" fontId="0" fillId="0" borderId="4" xfId="0" applyNumberFormat="1" applyBorder="1"/>
    <xf numFmtId="0" fontId="0" fillId="0" borderId="78" xfId="0" applyFill="1" applyBorder="1"/>
    <xf numFmtId="1" fontId="7" fillId="0" borderId="269" xfId="0" applyNumberFormat="1" applyFont="1" applyFill="1" applyBorder="1" applyAlignment="1" applyProtection="1">
      <protection locked="0"/>
    </xf>
    <xf numFmtId="42" fontId="7" fillId="0" borderId="269" xfId="0" applyNumberFormat="1" applyFont="1" applyFill="1" applyBorder="1" applyAlignment="1" applyProtection="1">
      <protection locked="0"/>
    </xf>
    <xf numFmtId="1" fontId="7" fillId="0" borderId="304" xfId="0" applyNumberFormat="1" applyFont="1" applyFill="1" applyBorder="1" applyAlignment="1" applyProtection="1">
      <protection locked="0"/>
    </xf>
    <xf numFmtId="165" fontId="15" fillId="0" borderId="0" xfId="0" applyNumberFormat="1" applyFont="1" applyFill="1" applyBorder="1" applyProtection="1"/>
    <xf numFmtId="0" fontId="64" fillId="23" borderId="0" xfId="0" applyFont="1" applyFill="1" applyBorder="1" applyAlignment="1" applyProtection="1">
      <alignment vertical="center"/>
    </xf>
    <xf numFmtId="165" fontId="15" fillId="0" borderId="193" xfId="0" applyNumberFormat="1" applyFont="1" applyFill="1" applyBorder="1" applyProtection="1"/>
    <xf numFmtId="165" fontId="40" fillId="0" borderId="192" xfId="0" applyNumberFormat="1" applyFont="1" applyFill="1" applyBorder="1" applyAlignment="1" applyProtection="1">
      <alignment vertical="center"/>
    </xf>
    <xf numFmtId="165" fontId="40" fillId="0" borderId="193" xfId="0" applyNumberFormat="1" applyFont="1" applyFill="1" applyBorder="1" applyAlignment="1" applyProtection="1">
      <alignment vertical="center"/>
    </xf>
    <xf numFmtId="166" fontId="40" fillId="8" borderId="38" xfId="0" applyNumberFormat="1" applyFont="1" applyFill="1" applyBorder="1" applyAlignment="1" applyProtection="1">
      <alignment horizontal="right" vertical="center"/>
    </xf>
    <xf numFmtId="165" fontId="15" fillId="0" borderId="253" xfId="0" applyNumberFormat="1" applyFont="1" applyFill="1" applyBorder="1" applyProtection="1">
      <protection locked="0"/>
    </xf>
    <xf numFmtId="165" fontId="40" fillId="0" borderId="367" xfId="0" applyNumberFormat="1" applyFont="1" applyFill="1" applyBorder="1" applyAlignment="1" applyProtection="1">
      <alignment vertical="center"/>
      <protection locked="0"/>
    </xf>
    <xf numFmtId="0" fontId="15" fillId="0" borderId="372" xfId="0" applyFont="1" applyFill="1" applyBorder="1" applyAlignment="1" applyProtection="1">
      <alignment horizontal="center" wrapText="1"/>
      <protection locked="0"/>
    </xf>
    <xf numFmtId="9" fontId="15" fillId="0" borderId="372" xfId="0" applyNumberFormat="1" applyFont="1" applyFill="1" applyBorder="1" applyAlignment="1" applyProtection="1">
      <alignment horizontal="right" wrapText="1"/>
      <protection locked="0"/>
    </xf>
    <xf numFmtId="0" fontId="15" fillId="0" borderId="319" xfId="0" applyFont="1" applyFill="1" applyBorder="1" applyAlignment="1" applyProtection="1">
      <alignment horizontal="center"/>
      <protection locked="0"/>
    </xf>
    <xf numFmtId="9" fontId="15" fillId="0" borderId="319" xfId="0" applyNumberFormat="1" applyFont="1" applyFill="1" applyBorder="1" applyAlignment="1" applyProtection="1">
      <alignment horizontal="right" wrapText="1"/>
      <protection locked="0"/>
    </xf>
    <xf numFmtId="3" fontId="16" fillId="0" borderId="310" xfId="0" applyNumberFormat="1" applyFont="1" applyFill="1" applyBorder="1" applyAlignment="1" applyProtection="1">
      <alignment vertical="center"/>
      <protection locked="0"/>
    </xf>
    <xf numFmtId="3" fontId="14" fillId="6" borderId="383" xfId="0" applyNumberFormat="1" applyFont="1" applyFill="1" applyBorder="1" applyAlignment="1" applyProtection="1">
      <alignment vertical="center"/>
    </xf>
    <xf numFmtId="3" fontId="14" fillId="27" borderId="388" xfId="0" applyNumberFormat="1" applyFont="1" applyFill="1" applyBorder="1" applyAlignment="1" applyProtection="1">
      <alignment vertical="center"/>
    </xf>
    <xf numFmtId="3" fontId="14" fillId="0" borderId="389" xfId="0" applyNumberFormat="1" applyFont="1" applyFill="1" applyBorder="1" applyAlignment="1" applyProtection="1">
      <alignment vertical="center"/>
      <protection locked="0"/>
    </xf>
    <xf numFmtId="3" fontId="14" fillId="0" borderId="282" xfId="0" applyNumberFormat="1" applyFont="1" applyFill="1" applyBorder="1" applyAlignment="1" applyProtection="1">
      <alignment vertical="center"/>
      <protection locked="0"/>
    </xf>
    <xf numFmtId="3" fontId="14" fillId="0" borderId="245" xfId="0" applyNumberFormat="1" applyFont="1" applyFill="1" applyBorder="1" applyAlignment="1" applyProtection="1">
      <alignment vertical="center" wrapText="1"/>
      <protection locked="0"/>
    </xf>
    <xf numFmtId="3" fontId="14" fillId="0" borderId="277" xfId="0" applyNumberFormat="1" applyFont="1" applyFill="1" applyBorder="1" applyAlignment="1" applyProtection="1">
      <alignment vertical="center" wrapText="1"/>
      <protection locked="0"/>
    </xf>
    <xf numFmtId="3" fontId="14" fillId="0" borderId="278" xfId="0" applyNumberFormat="1" applyFont="1" applyFill="1" applyBorder="1" applyAlignment="1" applyProtection="1">
      <alignment vertical="center" wrapText="1"/>
      <protection locked="0"/>
    </xf>
    <xf numFmtId="3" fontId="14" fillId="0" borderId="269" xfId="0" applyNumberFormat="1" applyFont="1" applyFill="1" applyBorder="1" applyAlignment="1" applyProtection="1">
      <alignment vertical="center" wrapText="1"/>
      <protection locked="0"/>
    </xf>
    <xf numFmtId="3" fontId="14" fillId="6" borderId="379" xfId="0" applyNumberFormat="1" applyFont="1" applyFill="1" applyBorder="1" applyAlignment="1" applyProtection="1">
      <alignment vertical="center" wrapText="1"/>
    </xf>
    <xf numFmtId="3" fontId="14" fillId="27" borderId="379" xfId="0" applyNumberFormat="1" applyFont="1" applyFill="1" applyBorder="1" applyAlignment="1" applyProtection="1">
      <alignment vertical="center" wrapText="1"/>
    </xf>
    <xf numFmtId="3" fontId="14" fillId="0" borderId="391" xfId="0" applyNumberFormat="1" applyFont="1" applyFill="1" applyBorder="1" applyAlignment="1" applyProtection="1">
      <alignment vertical="center"/>
      <protection locked="0"/>
    </xf>
    <xf numFmtId="3" fontId="14" fillId="0" borderId="269" xfId="0" applyNumberFormat="1" applyFont="1" applyFill="1" applyBorder="1" applyAlignment="1" applyProtection="1">
      <alignment vertical="center"/>
      <protection locked="0"/>
    </xf>
    <xf numFmtId="3" fontId="14" fillId="0" borderId="245" xfId="0" applyNumberFormat="1" applyFont="1" applyFill="1" applyBorder="1" applyAlignment="1" applyProtection="1">
      <alignment vertical="center"/>
      <protection locked="0"/>
    </xf>
    <xf numFmtId="3" fontId="14" fillId="0" borderId="277" xfId="0" applyNumberFormat="1" applyFont="1" applyFill="1" applyBorder="1" applyAlignment="1" applyProtection="1">
      <alignment vertical="center"/>
      <protection locked="0"/>
    </xf>
    <xf numFmtId="3" fontId="14" fillId="0" borderId="278" xfId="0" applyNumberFormat="1" applyFont="1" applyFill="1" applyBorder="1" applyAlignment="1" applyProtection="1">
      <alignment vertical="center"/>
      <protection locked="0"/>
    </xf>
    <xf numFmtId="3" fontId="14" fillId="27" borderId="387" xfId="0" applyNumberFormat="1" applyFont="1" applyFill="1" applyBorder="1" applyAlignment="1" applyProtection="1">
      <alignment vertical="center" wrapText="1"/>
    </xf>
    <xf numFmtId="3" fontId="14" fillId="0" borderId="249" xfId="0" applyNumberFormat="1" applyFont="1" applyFill="1" applyBorder="1" applyAlignment="1" applyProtection="1">
      <alignment vertical="center" wrapText="1"/>
      <protection locked="0"/>
    </xf>
    <xf numFmtId="3" fontId="14" fillId="0" borderId="284" xfId="0" applyNumberFormat="1" applyFont="1" applyFill="1" applyBorder="1" applyAlignment="1" applyProtection="1">
      <alignment vertical="center" wrapText="1"/>
      <protection locked="0"/>
    </xf>
    <xf numFmtId="3" fontId="14" fillId="0" borderId="285" xfId="0" applyNumberFormat="1" applyFont="1" applyFill="1" applyBorder="1" applyAlignment="1" applyProtection="1">
      <alignment vertical="center" wrapText="1"/>
      <protection locked="0"/>
    </xf>
    <xf numFmtId="3" fontId="14" fillId="0" borderId="286" xfId="0" applyNumberFormat="1" applyFont="1" applyFill="1" applyBorder="1" applyAlignment="1" applyProtection="1">
      <alignment vertical="center" wrapText="1"/>
      <protection locked="0"/>
    </xf>
    <xf numFmtId="3" fontId="14" fillId="6" borderId="387" xfId="0" applyNumberFormat="1" applyFont="1" applyFill="1" applyBorder="1" applyAlignment="1" applyProtection="1">
      <alignment vertical="center" wrapText="1"/>
    </xf>
    <xf numFmtId="3" fontId="14" fillId="0" borderId="393" xfId="0" applyNumberFormat="1" applyFont="1" applyFill="1" applyBorder="1" applyAlignment="1" applyProtection="1">
      <alignment vertical="center"/>
      <protection locked="0"/>
    </xf>
    <xf numFmtId="3" fontId="14" fillId="0" borderId="286" xfId="0" applyNumberFormat="1" applyFont="1" applyFill="1" applyBorder="1" applyAlignment="1" applyProtection="1">
      <alignment vertical="center"/>
      <protection locked="0"/>
    </xf>
    <xf numFmtId="3" fontId="19" fillId="6" borderId="394" xfId="0" applyNumberFormat="1" applyFont="1" applyFill="1" applyBorder="1" applyAlignment="1" applyProtection="1">
      <alignment vertical="center"/>
    </xf>
    <xf numFmtId="3" fontId="19" fillId="6" borderId="395" xfId="0" applyNumberFormat="1" applyFont="1" applyFill="1" applyBorder="1" applyAlignment="1" applyProtection="1">
      <alignment vertical="center"/>
    </xf>
    <xf numFmtId="3" fontId="19" fillId="6" borderId="396" xfId="0" applyNumberFormat="1" applyFont="1" applyFill="1" applyBorder="1" applyAlignment="1" applyProtection="1">
      <alignment vertical="center"/>
    </xf>
    <xf numFmtId="44" fontId="3" fillId="3" borderId="397" xfId="0" applyNumberFormat="1" applyFont="1" applyFill="1" applyBorder="1" applyAlignment="1" applyProtection="1">
      <protection locked="0"/>
    </xf>
    <xf numFmtId="0" fontId="3" fillId="3" borderId="398" xfId="0" applyFont="1" applyFill="1" applyBorder="1" applyAlignment="1" applyProtection="1">
      <protection locked="0"/>
    </xf>
    <xf numFmtId="0" fontId="15" fillId="3" borderId="242" xfId="0" applyFont="1" applyFill="1" applyBorder="1" applyAlignment="1" applyProtection="1"/>
    <xf numFmtId="44" fontId="3" fillId="3" borderId="242" xfId="0" applyNumberFormat="1" applyFont="1" applyFill="1" applyBorder="1" applyAlignment="1" applyProtection="1">
      <protection locked="0"/>
    </xf>
    <xf numFmtId="0" fontId="3" fillId="3" borderId="243" xfId="0" applyFont="1" applyFill="1" applyBorder="1" applyAlignment="1" applyProtection="1">
      <protection locked="0"/>
    </xf>
    <xf numFmtId="0" fontId="3" fillId="3" borderId="399" xfId="0" applyFont="1" applyFill="1" applyBorder="1" applyAlignment="1" applyProtection="1">
      <protection locked="0"/>
    </xf>
    <xf numFmtId="0" fontId="15" fillId="3" borderId="401" xfId="0" applyFont="1" applyFill="1" applyBorder="1" applyAlignment="1" applyProtection="1"/>
    <xf numFmtId="44" fontId="3" fillId="3" borderId="326" xfId="0" applyNumberFormat="1" applyFont="1" applyFill="1" applyBorder="1" applyAlignment="1" applyProtection="1">
      <protection locked="0"/>
    </xf>
    <xf numFmtId="0" fontId="3" fillId="0" borderId="275" xfId="0" applyFont="1" applyBorder="1" applyAlignment="1" applyProtection="1">
      <alignment vertical="center"/>
      <protection locked="0"/>
    </xf>
    <xf numFmtId="0" fontId="4" fillId="0" borderId="268" xfId="0" applyFont="1" applyBorder="1" applyAlignment="1" applyProtection="1">
      <alignment vertical="center" wrapText="1"/>
      <protection locked="0"/>
    </xf>
    <xf numFmtId="0" fontId="3" fillId="0" borderId="278" xfId="0" applyFont="1" applyBorder="1" applyAlignment="1" applyProtection="1">
      <alignment vertical="center"/>
      <protection locked="0"/>
    </xf>
    <xf numFmtId="0" fontId="4" fillId="0" borderId="271" xfId="0" applyFont="1" applyBorder="1" applyAlignment="1" applyProtection="1">
      <alignment vertical="center" wrapText="1"/>
      <protection locked="0"/>
    </xf>
    <xf numFmtId="0" fontId="3" fillId="0" borderId="271" xfId="0" applyFont="1" applyBorder="1" applyAlignment="1" applyProtection="1">
      <alignment vertical="center"/>
      <protection locked="0"/>
    </xf>
    <xf numFmtId="14" fontId="3" fillId="0" borderId="278" xfId="0" applyNumberFormat="1" applyFont="1" applyBorder="1" applyAlignment="1" applyProtection="1">
      <alignment vertical="center"/>
      <protection locked="0"/>
    </xf>
    <xf numFmtId="0" fontId="3" fillId="0" borderId="271" xfId="0" applyFont="1" applyBorder="1" applyAlignment="1" applyProtection="1">
      <alignment vertical="center" wrapText="1"/>
      <protection locked="0"/>
    </xf>
    <xf numFmtId="0" fontId="3" fillId="0" borderId="278" xfId="0" applyFont="1" applyFill="1" applyBorder="1" applyAlignment="1" applyProtection="1">
      <alignment vertical="center"/>
      <protection locked="0"/>
    </xf>
    <xf numFmtId="0" fontId="3" fillId="0" borderId="271" xfId="0" applyFont="1" applyFill="1" applyBorder="1" applyAlignment="1" applyProtection="1">
      <alignment vertical="center"/>
      <protection locked="0"/>
    </xf>
    <xf numFmtId="0" fontId="3" fillId="0" borderId="271" xfId="0" applyFont="1" applyFill="1" applyBorder="1" applyAlignment="1" applyProtection="1">
      <alignment vertical="center" wrapText="1"/>
      <protection locked="0"/>
    </xf>
    <xf numFmtId="9" fontId="22" fillId="17" borderId="402" xfId="0" applyNumberFormat="1" applyFont="1" applyFill="1" applyBorder="1" applyAlignment="1" applyProtection="1">
      <alignment vertical="center"/>
    </xf>
    <xf numFmtId="42" fontId="22" fillId="6" borderId="375" xfId="0" applyNumberFormat="1" applyFont="1" applyFill="1" applyBorder="1" applyAlignment="1" applyProtection="1">
      <alignment vertical="center"/>
    </xf>
    <xf numFmtId="42" fontId="22" fillId="0" borderId="403" xfId="0" applyNumberFormat="1" applyFont="1" applyFill="1" applyBorder="1" applyAlignment="1" applyProtection="1">
      <alignment vertical="center"/>
      <protection locked="0"/>
    </xf>
    <xf numFmtId="42" fontId="22" fillId="0" borderId="238" xfId="0" applyNumberFormat="1" applyFont="1" applyFill="1" applyBorder="1" applyAlignment="1" applyProtection="1">
      <alignment vertical="center"/>
      <protection locked="0"/>
    </xf>
    <xf numFmtId="9" fontId="22" fillId="17" borderId="390" xfId="0" applyNumberFormat="1" applyFont="1" applyFill="1" applyBorder="1" applyAlignment="1" applyProtection="1">
      <alignment vertical="center"/>
    </xf>
    <xf numFmtId="42" fontId="22" fillId="6" borderId="376" xfId="0" applyNumberFormat="1" applyFont="1" applyFill="1" applyBorder="1" applyAlignment="1" applyProtection="1">
      <alignment vertical="center"/>
    </xf>
    <xf numFmtId="42" fontId="22" fillId="0" borderId="382" xfId="0" applyNumberFormat="1" applyFont="1" applyFill="1" applyBorder="1" applyAlignment="1" applyProtection="1">
      <alignment vertical="center"/>
      <protection locked="0"/>
    </xf>
    <xf numFmtId="42" fontId="22" fillId="0" borderId="243" xfId="0" applyNumberFormat="1" applyFont="1" applyFill="1" applyBorder="1" applyAlignment="1" applyProtection="1">
      <alignment vertical="center"/>
      <protection locked="0"/>
    </xf>
    <xf numFmtId="9" fontId="22" fillId="17" borderId="404" xfId="0" applyNumberFormat="1" applyFont="1" applyFill="1" applyBorder="1" applyAlignment="1" applyProtection="1">
      <alignment vertical="center"/>
    </xf>
    <xf numFmtId="42" fontId="22" fillId="6" borderId="405" xfId="0" applyNumberFormat="1" applyFont="1" applyFill="1" applyBorder="1" applyAlignment="1" applyProtection="1">
      <alignment vertical="center"/>
    </xf>
    <xf numFmtId="42" fontId="22" fillId="0" borderId="312" xfId="0" applyNumberFormat="1" applyFont="1" applyFill="1" applyBorder="1" applyAlignment="1" applyProtection="1">
      <alignment vertical="center" wrapText="1"/>
      <protection locked="0"/>
    </xf>
    <xf numFmtId="42" fontId="22" fillId="0" borderId="406" xfId="0" applyNumberFormat="1" applyFont="1" applyFill="1" applyBorder="1" applyAlignment="1" applyProtection="1">
      <alignment vertical="center" wrapText="1"/>
      <protection locked="0"/>
    </xf>
    <xf numFmtId="42" fontId="22" fillId="6" borderId="240" xfId="0" applyNumberFormat="1" applyFont="1" applyFill="1" applyBorder="1" applyAlignment="1" applyProtection="1">
      <alignment vertical="center"/>
    </xf>
    <xf numFmtId="42" fontId="22" fillId="0" borderId="268" xfId="0" applyNumberFormat="1" applyFont="1" applyFill="1" applyBorder="1" applyAlignment="1" applyProtection="1">
      <alignment vertical="center"/>
      <protection locked="0"/>
    </xf>
    <xf numFmtId="42" fontId="22" fillId="6" borderId="245" xfId="0" applyNumberFormat="1" applyFont="1" applyFill="1" applyBorder="1" applyAlignment="1" applyProtection="1">
      <alignment vertical="center"/>
    </xf>
    <xf numFmtId="42" fontId="22" fillId="0" borderId="271" xfId="0" applyNumberFormat="1" applyFont="1" applyFill="1" applyBorder="1" applyAlignment="1" applyProtection="1">
      <alignment vertical="center"/>
      <protection locked="0"/>
    </xf>
    <xf numFmtId="42" fontId="22" fillId="6" borderId="313" xfId="0" applyNumberFormat="1" applyFont="1" applyFill="1" applyBorder="1" applyAlignment="1" applyProtection="1">
      <alignment vertical="center" wrapText="1"/>
    </xf>
    <xf numFmtId="42" fontId="22" fillId="0" borderId="407" xfId="0" applyNumberFormat="1" applyFont="1" applyFill="1" applyBorder="1" applyAlignment="1" applyProtection="1">
      <alignment vertical="center" wrapText="1"/>
      <protection locked="0"/>
    </xf>
    <xf numFmtId="42" fontId="22" fillId="12" borderId="274" xfId="0" applyNumberFormat="1" applyFont="1" applyFill="1" applyBorder="1" applyAlignment="1" applyProtection="1">
      <alignment vertical="center"/>
    </xf>
    <xf numFmtId="42" fontId="22" fillId="0" borderId="266" xfId="0" applyNumberFormat="1" applyFont="1" applyFill="1" applyBorder="1" applyAlignment="1" applyProtection="1">
      <alignment vertical="center"/>
      <protection locked="0"/>
    </xf>
    <xf numFmtId="42" fontId="22" fillId="6" borderId="277" xfId="0" applyNumberFormat="1" applyFont="1" applyFill="1" applyBorder="1" applyAlignment="1" applyProtection="1">
      <alignment vertical="center"/>
    </xf>
    <xf numFmtId="42" fontId="22" fillId="0" borderId="269" xfId="0" applyNumberFormat="1" applyFont="1" applyFill="1" applyBorder="1" applyAlignment="1" applyProtection="1">
      <alignment vertical="center"/>
      <protection locked="0"/>
    </xf>
    <xf numFmtId="42" fontId="22" fillId="6" borderId="284" xfId="0" applyNumberFormat="1" applyFont="1" applyFill="1" applyBorder="1" applyAlignment="1" applyProtection="1">
      <alignment vertical="center"/>
    </xf>
    <xf numFmtId="42" fontId="22" fillId="0" borderId="312" xfId="0" applyNumberFormat="1" applyFont="1" applyFill="1" applyBorder="1" applyAlignment="1" applyProtection="1">
      <alignment vertical="center"/>
      <protection locked="0"/>
    </xf>
    <xf numFmtId="42" fontId="22" fillId="0" borderId="386" xfId="0" applyNumberFormat="1" applyFont="1" applyFill="1" applyBorder="1" applyAlignment="1" applyProtection="1">
      <alignment vertical="center"/>
      <protection locked="0"/>
    </xf>
    <xf numFmtId="42" fontId="22" fillId="12" borderId="240" xfId="0" applyNumberFormat="1" applyFont="1" applyFill="1" applyBorder="1" applyAlignment="1" applyProtection="1">
      <alignment vertical="center"/>
    </xf>
    <xf numFmtId="42" fontId="22" fillId="6" borderId="313" xfId="0" applyNumberFormat="1" applyFont="1" applyFill="1" applyBorder="1" applyAlignment="1" applyProtection="1">
      <alignment vertical="center"/>
    </xf>
    <xf numFmtId="42" fontId="22" fillId="0" borderId="407" xfId="0" applyNumberFormat="1" applyFont="1" applyFill="1" applyBorder="1" applyAlignment="1" applyProtection="1">
      <alignment vertical="center"/>
      <protection locked="0"/>
    </xf>
    <xf numFmtId="42" fontId="22" fillId="0" borderId="382" xfId="0" applyNumberFormat="1" applyFont="1" applyFill="1" applyBorder="1" applyAlignment="1" applyProtection="1">
      <alignment vertical="center" wrapText="1"/>
      <protection locked="0"/>
    </xf>
    <xf numFmtId="42" fontId="22" fillId="0" borderId="269" xfId="0" applyNumberFormat="1" applyFont="1" applyFill="1" applyBorder="1" applyAlignment="1" applyProtection="1">
      <alignment vertical="center" wrapText="1"/>
      <protection locked="0"/>
    </xf>
    <xf numFmtId="42" fontId="22" fillId="0" borderId="386" xfId="0" applyNumberFormat="1" applyFont="1" applyFill="1" applyBorder="1" applyAlignment="1" applyProtection="1">
      <alignment vertical="center" wrapText="1"/>
      <protection locked="0"/>
    </xf>
    <xf numFmtId="42" fontId="22" fillId="0" borderId="271" xfId="0" applyNumberFormat="1" applyFont="1" applyFill="1" applyBorder="1" applyAlignment="1" applyProtection="1">
      <alignment vertical="center" wrapText="1"/>
      <protection locked="0"/>
    </xf>
    <xf numFmtId="42" fontId="22" fillId="6" borderId="294" xfId="0" applyNumberFormat="1" applyFont="1" applyFill="1" applyBorder="1" applyAlignment="1" applyProtection="1">
      <alignment vertical="center"/>
    </xf>
    <xf numFmtId="42" fontId="22" fillId="12" borderId="277" xfId="0" applyNumberFormat="1" applyFont="1" applyFill="1" applyBorder="1" applyAlignment="1" applyProtection="1">
      <alignment vertical="center"/>
    </xf>
    <xf numFmtId="9" fontId="22" fillId="17" borderId="392" xfId="0" applyNumberFormat="1" applyFont="1" applyFill="1" applyBorder="1" applyAlignment="1" applyProtection="1">
      <alignment vertical="center"/>
    </xf>
    <xf numFmtId="42" fontId="22" fillId="12" borderId="294" xfId="0" applyNumberFormat="1" applyFont="1" applyFill="1" applyBorder="1" applyAlignment="1" applyProtection="1">
      <alignment vertical="center"/>
    </xf>
    <xf numFmtId="42" fontId="22" fillId="12" borderId="245" xfId="0" applyNumberFormat="1" applyFont="1" applyFill="1" applyBorder="1" applyAlignment="1" applyProtection="1">
      <alignment vertical="center"/>
    </xf>
    <xf numFmtId="42" fontId="22" fillId="12" borderId="76" xfId="0" applyNumberFormat="1" applyFont="1" applyFill="1" applyBorder="1" applyAlignment="1" applyProtection="1">
      <alignment vertical="center"/>
    </xf>
    <xf numFmtId="42" fontId="22" fillId="12" borderId="313" xfId="0" applyNumberFormat="1" applyFont="1" applyFill="1" applyBorder="1" applyAlignment="1" applyProtection="1">
      <alignment vertical="center"/>
    </xf>
    <xf numFmtId="42" fontId="15" fillId="0" borderId="409" xfId="0" applyNumberFormat="1" applyFont="1" applyFill="1" applyBorder="1" applyAlignment="1" applyProtection="1">
      <alignment vertical="center"/>
      <protection locked="0"/>
    </xf>
    <xf numFmtId="42" fontId="15" fillId="6" borderId="242" xfId="0" applyNumberFormat="1" applyFont="1" applyFill="1" applyBorder="1" applyAlignment="1" applyProtection="1">
      <alignment vertical="center"/>
    </xf>
    <xf numFmtId="42" fontId="15" fillId="0" borderId="382" xfId="0" applyNumberFormat="1" applyFont="1" applyFill="1" applyBorder="1" applyAlignment="1" applyProtection="1">
      <alignment vertical="center"/>
      <protection locked="0"/>
    </xf>
    <xf numFmtId="42" fontId="15" fillId="6" borderId="401" xfId="0" applyNumberFormat="1" applyFont="1" applyFill="1" applyBorder="1" applyAlignment="1" applyProtection="1">
      <alignment vertical="center"/>
    </xf>
    <xf numFmtId="42" fontId="15" fillId="0" borderId="312" xfId="0" applyNumberFormat="1" applyFont="1" applyFill="1" applyBorder="1" applyAlignment="1" applyProtection="1">
      <alignment vertical="center" wrapText="1"/>
      <protection locked="0"/>
    </xf>
    <xf numFmtId="42" fontId="15" fillId="6" borderId="237" xfId="0" applyNumberFormat="1" applyFont="1" applyFill="1" applyBorder="1" applyAlignment="1" applyProtection="1">
      <alignment vertical="center"/>
    </xf>
    <xf numFmtId="42" fontId="15" fillId="0" borderId="403" xfId="0" applyNumberFormat="1" applyFont="1" applyFill="1" applyBorder="1" applyAlignment="1" applyProtection="1">
      <alignment vertical="center"/>
      <protection locked="0"/>
    </xf>
    <xf numFmtId="42" fontId="15" fillId="0" borderId="338" xfId="0" applyNumberFormat="1" applyFont="1" applyFill="1" applyBorder="1" applyAlignment="1" applyProtection="1">
      <alignment vertical="center"/>
      <protection locked="0"/>
    </xf>
    <xf numFmtId="42" fontId="15" fillId="0" borderId="271" xfId="0" applyNumberFormat="1" applyFont="1" applyFill="1" applyBorder="1" applyAlignment="1" applyProtection="1">
      <alignment vertical="center"/>
      <protection locked="0"/>
    </xf>
    <xf numFmtId="42" fontId="15" fillId="0" borderId="410" xfId="0" applyNumberFormat="1" applyFont="1" applyFill="1" applyBorder="1" applyAlignment="1" applyProtection="1">
      <alignment vertical="center"/>
      <protection locked="0"/>
    </xf>
    <xf numFmtId="42" fontId="15" fillId="0" borderId="307" xfId="0" applyNumberFormat="1" applyFont="1" applyFill="1" applyBorder="1" applyAlignment="1" applyProtection="1">
      <alignment vertical="center"/>
      <protection locked="0"/>
    </xf>
    <xf numFmtId="42" fontId="15" fillId="0" borderId="305" xfId="0" applyNumberFormat="1" applyFont="1" applyFill="1" applyBorder="1" applyAlignment="1" applyProtection="1">
      <alignment vertical="center"/>
      <protection locked="0"/>
    </xf>
    <xf numFmtId="42" fontId="15" fillId="0" borderId="312" xfId="0" applyNumberFormat="1" applyFont="1" applyFill="1" applyBorder="1" applyAlignment="1" applyProtection="1">
      <alignment vertical="center"/>
      <protection locked="0"/>
    </xf>
    <xf numFmtId="42" fontId="15" fillId="0" borderId="407" xfId="0" applyNumberFormat="1" applyFont="1" applyBorder="1" applyAlignment="1" applyProtection="1">
      <alignment vertical="center" wrapText="1"/>
      <protection locked="0"/>
    </xf>
    <xf numFmtId="42" fontId="15" fillId="0" borderId="271" xfId="0" applyNumberFormat="1" applyFont="1" applyFill="1" applyBorder="1" applyAlignment="1" applyProtection="1">
      <alignment vertical="center" wrapText="1"/>
      <protection locked="0"/>
    </xf>
    <xf numFmtId="42" fontId="15" fillId="0" borderId="407" xfId="0" applyNumberFormat="1" applyFont="1" applyFill="1" applyBorder="1" applyAlignment="1" applyProtection="1">
      <alignment vertical="center" wrapText="1"/>
      <protection locked="0"/>
    </xf>
    <xf numFmtId="42" fontId="15" fillId="0" borderId="268" xfId="0" applyNumberFormat="1" applyFont="1" applyFill="1" applyBorder="1" applyAlignment="1" applyProtection="1">
      <alignment vertical="center"/>
      <protection locked="0"/>
    </xf>
    <xf numFmtId="42" fontId="15" fillId="6" borderId="390" xfId="0" applyNumberFormat="1" applyFont="1" applyFill="1" applyBorder="1" applyAlignment="1" applyProtection="1">
      <alignment vertical="center"/>
    </xf>
    <xf numFmtId="42" fontId="15" fillId="6" borderId="392" xfId="0" applyNumberFormat="1" applyFont="1" applyFill="1" applyBorder="1" applyAlignment="1" applyProtection="1">
      <alignment vertical="center"/>
    </xf>
    <xf numFmtId="42" fontId="15" fillId="6" borderId="402" xfId="0" applyNumberFormat="1" applyFont="1" applyFill="1" applyBorder="1" applyAlignment="1" applyProtection="1">
      <alignment vertical="center"/>
    </xf>
    <xf numFmtId="42" fontId="53" fillId="18" borderId="305" xfId="0" applyNumberFormat="1" applyFont="1" applyFill="1" applyBorder="1" applyProtection="1"/>
    <xf numFmtId="42" fontId="53" fillId="0" borderId="384" xfId="0" applyNumberFormat="1" applyFont="1" applyFill="1" applyBorder="1" applyProtection="1">
      <protection locked="0"/>
    </xf>
    <xf numFmtId="42" fontId="53" fillId="0" borderId="271" xfId="0" applyNumberFormat="1" applyFont="1" applyFill="1" applyBorder="1" applyProtection="1">
      <protection locked="0"/>
    </xf>
    <xf numFmtId="42" fontId="53" fillId="0" borderId="411" xfId="0" applyNumberFormat="1" applyFont="1" applyFill="1" applyBorder="1" applyProtection="1">
      <protection locked="0"/>
    </xf>
    <xf numFmtId="42" fontId="53" fillId="0" borderId="407" xfId="0" applyNumberFormat="1" applyFont="1" applyFill="1" applyBorder="1" applyProtection="1">
      <protection locked="0"/>
    </xf>
    <xf numFmtId="42" fontId="53" fillId="6" borderId="358" xfId="0" applyNumberFormat="1" applyFont="1" applyFill="1" applyBorder="1" applyProtection="1"/>
    <xf numFmtId="42" fontId="53" fillId="6" borderId="268" xfId="0" applyNumberFormat="1" applyFont="1" applyFill="1" applyBorder="1" applyProtection="1"/>
    <xf numFmtId="9" fontId="53" fillId="6" borderId="384" xfId="0" applyNumberFormat="1" applyFont="1" applyFill="1" applyBorder="1" applyProtection="1"/>
    <xf numFmtId="9" fontId="53" fillId="6" borderId="271" xfId="0" applyNumberFormat="1" applyFont="1" applyFill="1" applyBorder="1" applyProtection="1"/>
    <xf numFmtId="42" fontId="53" fillId="6" borderId="253" xfId="0" applyNumberFormat="1" applyFont="1" applyFill="1" applyBorder="1" applyProtection="1"/>
    <xf numFmtId="42" fontId="53" fillId="6" borderId="412" xfId="0" applyNumberFormat="1" applyFont="1" applyFill="1" applyBorder="1" applyProtection="1"/>
    <xf numFmtId="0" fontId="15" fillId="0" borderId="358" xfId="0" applyFont="1" applyFill="1" applyBorder="1" applyProtection="1">
      <protection locked="0"/>
    </xf>
    <xf numFmtId="0" fontId="15" fillId="0" borderId="276" xfId="0" applyFont="1" applyFill="1" applyBorder="1" applyProtection="1">
      <protection locked="0"/>
    </xf>
    <xf numFmtId="0" fontId="15" fillId="0" borderId="384" xfId="0" applyFont="1" applyFill="1" applyBorder="1" applyProtection="1">
      <protection locked="0"/>
    </xf>
    <xf numFmtId="0" fontId="15" fillId="0" borderId="279" xfId="0" applyFont="1" applyFill="1" applyBorder="1" applyProtection="1">
      <protection locked="0"/>
    </xf>
    <xf numFmtId="0" fontId="15" fillId="0" borderId="411" xfId="0" applyFont="1" applyFill="1" applyBorder="1" applyProtection="1">
      <protection locked="0"/>
    </xf>
    <xf numFmtId="0" fontId="15" fillId="0" borderId="413" xfId="0" applyFont="1" applyFill="1" applyBorder="1" applyProtection="1">
      <protection locked="0"/>
    </xf>
    <xf numFmtId="0" fontId="15" fillId="0" borderId="293" xfId="0" applyFont="1" applyFill="1" applyBorder="1" applyProtection="1">
      <protection locked="0"/>
    </xf>
    <xf numFmtId="0" fontId="15" fillId="0" borderId="414" xfId="0" applyFont="1" applyFill="1" applyBorder="1" applyProtection="1">
      <protection locked="0"/>
    </xf>
    <xf numFmtId="0" fontId="15" fillId="0" borderId="303" xfId="0" applyFont="1" applyFill="1" applyBorder="1" applyProtection="1">
      <protection locked="0"/>
    </xf>
    <xf numFmtId="42" fontId="15" fillId="0" borderId="279" xfId="0" applyNumberFormat="1" applyFont="1" applyFill="1" applyBorder="1" applyAlignment="1" applyProtection="1">
      <alignment vertical="center"/>
      <protection locked="0"/>
    </xf>
    <xf numFmtId="0" fontId="15" fillId="0" borderId="253" xfId="0" applyFont="1" applyFill="1" applyBorder="1" applyProtection="1">
      <protection locked="0"/>
    </xf>
    <xf numFmtId="0" fontId="15" fillId="0" borderId="250" xfId="0" applyFont="1" applyFill="1" applyBorder="1" applyProtection="1">
      <protection locked="0"/>
    </xf>
    <xf numFmtId="0" fontId="15" fillId="0" borderId="367" xfId="0" applyFont="1" applyFill="1" applyBorder="1" applyProtection="1">
      <protection locked="0"/>
    </xf>
    <xf numFmtId="0" fontId="15" fillId="5" borderId="274" xfId="0" applyFont="1" applyFill="1" applyBorder="1" applyAlignment="1" applyProtection="1">
      <alignment horizontal="center" wrapText="1"/>
      <protection locked="0"/>
    </xf>
    <xf numFmtId="0" fontId="15" fillId="5" borderId="420" xfId="0" applyFont="1" applyFill="1" applyBorder="1" applyAlignment="1" applyProtection="1">
      <alignment horizontal="center" wrapText="1"/>
      <protection locked="0"/>
    </xf>
    <xf numFmtId="0" fontId="15" fillId="0" borderId="372" xfId="0" applyFont="1" applyBorder="1" applyAlignment="1" applyProtection="1">
      <alignment horizontal="center" wrapText="1"/>
      <protection locked="0"/>
    </xf>
    <xf numFmtId="0" fontId="15" fillId="0" borderId="372" xfId="0" applyFont="1" applyBorder="1" applyAlignment="1" applyProtection="1">
      <alignment horizontal="left" wrapText="1"/>
      <protection locked="0"/>
    </xf>
    <xf numFmtId="49" fontId="15" fillId="0" borderId="372" xfId="0" applyNumberFormat="1" applyFont="1" applyFill="1" applyBorder="1" applyAlignment="1" applyProtection="1">
      <alignment horizontal="center" wrapText="1"/>
      <protection locked="0"/>
    </xf>
    <xf numFmtId="49" fontId="15" fillId="0" borderId="338" xfId="0" applyNumberFormat="1" applyFont="1" applyFill="1" applyBorder="1" applyAlignment="1" applyProtection="1">
      <alignment horizontal="center" wrapText="1"/>
      <protection locked="0"/>
    </xf>
    <xf numFmtId="0" fontId="15" fillId="5" borderId="277" xfId="0" applyFont="1" applyFill="1" applyBorder="1" applyAlignment="1" applyProtection="1">
      <alignment horizontal="center" wrapText="1"/>
      <protection locked="0"/>
    </xf>
    <xf numFmtId="0" fontId="15" fillId="5" borderId="421" xfId="0" applyFont="1" applyFill="1" applyBorder="1" applyAlignment="1" applyProtection="1">
      <alignment horizontal="center" wrapText="1"/>
      <protection locked="0"/>
    </xf>
    <xf numFmtId="0" fontId="15" fillId="0" borderId="319" xfId="0" applyFont="1" applyBorder="1" applyAlignment="1" applyProtection="1">
      <alignment horizontal="center" wrapText="1"/>
      <protection locked="0"/>
    </xf>
    <xf numFmtId="0" fontId="15" fillId="0" borderId="319" xfId="0" applyFont="1" applyBorder="1" applyAlignment="1" applyProtection="1">
      <alignment horizontal="left" wrapText="1"/>
      <protection locked="0"/>
    </xf>
    <xf numFmtId="49" fontId="15" fillId="0" borderId="319" xfId="0" applyNumberFormat="1" applyFont="1" applyFill="1" applyBorder="1" applyAlignment="1" applyProtection="1">
      <alignment horizontal="center" wrapText="1"/>
      <protection locked="0"/>
    </xf>
    <xf numFmtId="49" fontId="15" fillId="0" borderId="320" xfId="0" applyNumberFormat="1" applyFont="1" applyFill="1" applyBorder="1" applyAlignment="1" applyProtection="1">
      <alignment horizontal="center" wrapText="1"/>
      <protection locked="0"/>
    </xf>
    <xf numFmtId="0" fontId="15" fillId="0" borderId="319" xfId="0" applyFont="1" applyFill="1" applyBorder="1" applyAlignment="1" applyProtection="1">
      <alignment horizontal="center" wrapText="1"/>
      <protection locked="0"/>
    </xf>
    <xf numFmtId="49" fontId="15" fillId="0" borderId="350" xfId="0" applyNumberFormat="1" applyFont="1" applyFill="1" applyBorder="1" applyAlignment="1" applyProtection="1">
      <alignment horizontal="center" wrapText="1"/>
      <protection locked="0"/>
    </xf>
    <xf numFmtId="0" fontId="15" fillId="0" borderId="372" xfId="0" applyFont="1" applyBorder="1" applyAlignment="1" applyProtection="1">
      <alignment wrapText="1"/>
      <protection locked="0"/>
    </xf>
    <xf numFmtId="0" fontId="15" fillId="0" borderId="319" xfId="0" applyFont="1" applyBorder="1" applyAlignment="1" applyProtection="1">
      <alignment wrapText="1"/>
      <protection locked="0"/>
    </xf>
    <xf numFmtId="0" fontId="15" fillId="0" borderId="319" xfId="0" applyFont="1" applyFill="1" applyBorder="1" applyAlignment="1" applyProtection="1">
      <alignment wrapText="1"/>
      <protection locked="0"/>
    </xf>
    <xf numFmtId="0" fontId="15" fillId="5" borderId="237" xfId="0" applyFont="1" applyFill="1" applyBorder="1" applyAlignment="1" applyProtection="1">
      <alignment wrapText="1"/>
      <protection locked="0"/>
    </xf>
    <xf numFmtId="0" fontId="15" fillId="5" borderId="242" xfId="0" applyFont="1" applyFill="1" applyBorder="1" applyAlignment="1" applyProtection="1">
      <alignment wrapText="1"/>
      <protection locked="0"/>
    </xf>
    <xf numFmtId="0" fontId="15" fillId="5" borderId="237" xfId="0" applyFont="1" applyFill="1" applyBorder="1" applyAlignment="1" applyProtection="1">
      <alignment horizontal="left"/>
      <protection locked="0"/>
    </xf>
    <xf numFmtId="0" fontId="15" fillId="5" borderId="242" xfId="0" applyFont="1" applyFill="1" applyBorder="1" applyAlignment="1" applyProtection="1">
      <alignment horizontal="left"/>
      <protection locked="0"/>
    </xf>
    <xf numFmtId="0" fontId="42" fillId="16" borderId="230" xfId="0" applyFont="1" applyFill="1" applyBorder="1" applyAlignment="1" applyProtection="1">
      <alignment horizontal="center" vertical="center" wrapText="1"/>
    </xf>
    <xf numFmtId="0" fontId="0" fillId="0" borderId="372" xfId="0" applyFont="1" applyBorder="1" applyProtection="1">
      <protection locked="0"/>
    </xf>
    <xf numFmtId="0" fontId="0" fillId="0" borderId="319" xfId="0" applyFont="1" applyBorder="1" applyProtection="1">
      <protection locked="0"/>
    </xf>
    <xf numFmtId="0" fontId="15" fillId="0" borderId="237" xfId="0" applyFont="1" applyBorder="1" applyAlignment="1" applyProtection="1">
      <protection locked="0"/>
    </xf>
    <xf numFmtId="0" fontId="15" fillId="0" borderId="242" xfId="0" applyFont="1" applyBorder="1" applyAlignment="1" applyProtection="1">
      <protection locked="0"/>
    </xf>
    <xf numFmtId="0" fontId="15" fillId="0" borderId="274" xfId="0" applyFont="1" applyFill="1" applyBorder="1" applyAlignment="1" applyProtection="1">
      <alignment horizontal="center" wrapText="1"/>
      <protection locked="0"/>
    </xf>
    <xf numFmtId="0" fontId="15" fillId="0" borderId="275" xfId="0" applyFont="1" applyFill="1" applyBorder="1" applyAlignment="1" applyProtection="1">
      <alignment horizontal="center" wrapText="1"/>
      <protection locked="0"/>
    </xf>
    <xf numFmtId="0" fontId="15" fillId="0" borderId="277" xfId="0" applyFont="1" applyFill="1" applyBorder="1" applyAlignment="1" applyProtection="1">
      <protection locked="0"/>
    </xf>
    <xf numFmtId="0" fontId="15" fillId="0" borderId="278" xfId="0" applyFont="1" applyFill="1" applyBorder="1" applyAlignment="1" applyProtection="1">
      <alignment horizontal="center" wrapText="1"/>
      <protection locked="0"/>
    </xf>
    <xf numFmtId="0" fontId="15" fillId="0" borderId="423" xfId="0" applyFont="1" applyBorder="1" applyAlignment="1" applyProtection="1">
      <alignment horizontal="center" wrapText="1"/>
      <protection locked="0"/>
    </xf>
    <xf numFmtId="49" fontId="15" fillId="0" borderId="337" xfId="0" applyNumberFormat="1" applyFont="1" applyFill="1" applyBorder="1" applyAlignment="1" applyProtection="1">
      <alignment horizontal="center" wrapText="1"/>
      <protection locked="0"/>
    </xf>
    <xf numFmtId="0" fontId="15" fillId="0" borderId="424" xfId="0" applyFont="1" applyBorder="1" applyAlignment="1" applyProtection="1">
      <alignment horizontal="center" wrapText="1"/>
      <protection locked="0"/>
    </xf>
    <xf numFmtId="49" fontId="15" fillId="0" borderId="342" xfId="0" applyNumberFormat="1" applyFont="1" applyFill="1" applyBorder="1" applyAlignment="1" applyProtection="1">
      <alignment horizontal="center" wrapText="1"/>
      <protection locked="0"/>
    </xf>
    <xf numFmtId="0" fontId="15" fillId="0" borderId="425" xfId="0" applyFont="1" applyBorder="1" applyAlignment="1" applyProtection="1">
      <alignment horizontal="center" wrapText="1"/>
      <protection locked="0"/>
    </xf>
    <xf numFmtId="49" fontId="15" fillId="0" borderId="349" xfId="0" applyNumberFormat="1" applyFont="1" applyFill="1" applyBorder="1" applyAlignment="1" applyProtection="1">
      <alignment horizontal="center" wrapText="1"/>
      <protection locked="0"/>
    </xf>
    <xf numFmtId="49" fontId="15" fillId="0" borderId="337" xfId="0" applyNumberFormat="1" applyFont="1" applyFill="1" applyBorder="1" applyAlignment="1" applyProtection="1">
      <alignment horizontal="left" wrapText="1"/>
      <protection locked="0"/>
    </xf>
    <xf numFmtId="49" fontId="15" fillId="0" borderId="342" xfId="0" applyNumberFormat="1" applyFont="1" applyFill="1" applyBorder="1" applyAlignment="1" applyProtection="1">
      <alignment horizontal="left" wrapText="1"/>
      <protection locked="0"/>
    </xf>
    <xf numFmtId="49" fontId="15" fillId="0" borderId="349" xfId="0" applyNumberFormat="1" applyFont="1" applyFill="1" applyBorder="1" applyAlignment="1" applyProtection="1">
      <alignment horizontal="left" wrapText="1"/>
      <protection locked="0"/>
    </xf>
    <xf numFmtId="49" fontId="15" fillId="0" borderId="372" xfId="0" applyNumberFormat="1" applyFont="1" applyFill="1" applyBorder="1" applyAlignment="1" applyProtection="1">
      <alignment horizontal="left" wrapText="1"/>
      <protection locked="0"/>
    </xf>
    <xf numFmtId="49" fontId="15" fillId="0" borderId="319" xfId="0" applyNumberFormat="1" applyFont="1" applyFill="1" applyBorder="1" applyAlignment="1" applyProtection="1">
      <alignment horizontal="left" wrapText="1"/>
      <protection locked="0"/>
    </xf>
    <xf numFmtId="49" fontId="15" fillId="0" borderId="238" xfId="0" applyNumberFormat="1" applyFont="1" applyFill="1" applyBorder="1" applyAlignment="1" applyProtection="1">
      <alignment horizontal="center" wrapText="1"/>
      <protection locked="0"/>
    </xf>
    <xf numFmtId="49" fontId="15" fillId="0" borderId="243" xfId="0" applyNumberFormat="1" applyFont="1" applyFill="1" applyBorder="1" applyAlignment="1" applyProtection="1">
      <alignment horizontal="center" wrapText="1"/>
      <protection locked="0"/>
    </xf>
    <xf numFmtId="0" fontId="0" fillId="0" borderId="19" xfId="0" applyBorder="1"/>
    <xf numFmtId="0" fontId="15" fillId="5" borderId="274" xfId="0" applyFont="1" applyFill="1" applyBorder="1" applyAlignment="1" applyProtection="1">
      <alignment horizontal="left" wrapText="1"/>
      <protection locked="0"/>
    </xf>
    <xf numFmtId="0" fontId="15" fillId="5" borderId="420" xfId="0" applyFont="1" applyFill="1" applyBorder="1" applyAlignment="1" applyProtection="1">
      <alignment horizontal="left" wrapText="1"/>
      <protection locked="0"/>
    </xf>
    <xf numFmtId="0" fontId="15" fillId="5" borderId="277" xfId="0" applyFont="1" applyFill="1" applyBorder="1" applyAlignment="1" applyProtection="1">
      <alignment horizontal="left" wrapText="1"/>
      <protection locked="0"/>
    </xf>
    <xf numFmtId="0" fontId="15" fillId="5" borderId="421" xfId="0" applyFont="1" applyFill="1" applyBorder="1" applyAlignment="1" applyProtection="1">
      <alignment horizontal="left" wrapText="1"/>
      <protection locked="0"/>
    </xf>
    <xf numFmtId="0" fontId="15" fillId="5" borderId="247" xfId="0" applyFont="1" applyFill="1" applyBorder="1" applyAlignment="1" applyProtection="1">
      <alignment horizontal="left"/>
      <protection locked="0"/>
    </xf>
    <xf numFmtId="0" fontId="15" fillId="5" borderId="284" xfId="0" applyFont="1" applyFill="1" applyBorder="1" applyAlignment="1" applyProtection="1">
      <alignment horizontal="center" wrapText="1"/>
      <protection locked="0"/>
    </xf>
    <xf numFmtId="0" fontId="15" fillId="5" borderId="426" xfId="0" applyFont="1" applyFill="1" applyBorder="1" applyAlignment="1" applyProtection="1">
      <alignment horizontal="center" wrapText="1"/>
      <protection locked="0"/>
    </xf>
    <xf numFmtId="0" fontId="15" fillId="0" borderId="427" xfId="0" applyFont="1" applyFill="1" applyBorder="1" applyAlignment="1" applyProtection="1">
      <alignment wrapText="1"/>
      <protection locked="0"/>
    </xf>
    <xf numFmtId="0" fontId="15" fillId="0" borderId="427" xfId="0" applyFont="1" applyBorder="1" applyAlignment="1" applyProtection="1">
      <alignment horizontal="left" wrapText="1"/>
      <protection locked="0"/>
    </xf>
    <xf numFmtId="49" fontId="15" fillId="0" borderId="427" xfId="0" applyNumberFormat="1" applyFont="1" applyFill="1" applyBorder="1" applyAlignment="1" applyProtection="1">
      <alignment horizontal="center" wrapText="1"/>
      <protection locked="0"/>
    </xf>
    <xf numFmtId="49" fontId="15" fillId="0" borderId="427" xfId="0" applyNumberFormat="1" applyFont="1" applyFill="1" applyBorder="1" applyAlignment="1" applyProtection="1">
      <alignment horizontal="left" wrapText="1"/>
      <protection locked="0"/>
    </xf>
    <xf numFmtId="49" fontId="15" fillId="0" borderId="248" xfId="0" applyNumberFormat="1" applyFont="1" applyFill="1" applyBorder="1" applyAlignment="1" applyProtection="1">
      <alignment horizontal="center" wrapText="1"/>
      <protection locked="0"/>
    </xf>
    <xf numFmtId="49" fontId="15" fillId="0" borderId="373" xfId="0" applyNumberFormat="1" applyFont="1" applyFill="1" applyBorder="1" applyAlignment="1" applyProtection="1">
      <alignment horizontal="center" wrapText="1"/>
      <protection locked="0"/>
    </xf>
    <xf numFmtId="0" fontId="15" fillId="5" borderId="247" xfId="0" applyFont="1" applyFill="1" applyBorder="1" applyAlignment="1" applyProtection="1">
      <alignment wrapText="1"/>
      <protection locked="0"/>
    </xf>
    <xf numFmtId="0" fontId="15" fillId="5" borderId="284" xfId="0" applyFont="1" applyFill="1" applyBorder="1" applyAlignment="1" applyProtection="1">
      <alignment horizontal="left" wrapText="1"/>
      <protection locked="0"/>
    </xf>
    <xf numFmtId="0" fontId="15" fillId="5" borderId="426" xfId="0" applyFont="1" applyFill="1" applyBorder="1" applyAlignment="1" applyProtection="1">
      <alignment horizontal="left" wrapText="1"/>
      <protection locked="0"/>
    </xf>
    <xf numFmtId="0" fontId="15" fillId="0" borderId="427" xfId="0" applyFont="1" applyFill="1" applyBorder="1" applyAlignment="1" applyProtection="1">
      <alignment horizontal="center" wrapText="1"/>
      <protection locked="0"/>
    </xf>
    <xf numFmtId="0" fontId="43" fillId="6" borderId="228" xfId="0" applyFont="1" applyFill="1" applyBorder="1" applyAlignment="1" applyProtection="1">
      <alignment vertical="center"/>
    </xf>
    <xf numFmtId="0" fontId="0" fillId="0" borderId="4" xfId="0" applyFill="1" applyBorder="1"/>
    <xf numFmtId="0" fontId="15" fillId="0" borderId="247" xfId="0" applyFont="1" applyFill="1" applyBorder="1" applyAlignment="1" applyProtection="1">
      <protection locked="0"/>
    </xf>
    <xf numFmtId="0" fontId="15" fillId="0" borderId="284" xfId="0" applyFont="1" applyFill="1" applyBorder="1" applyAlignment="1" applyProtection="1">
      <protection locked="0"/>
    </xf>
    <xf numFmtId="0" fontId="15" fillId="0" borderId="285" xfId="0" applyFont="1" applyFill="1" applyBorder="1" applyAlignment="1" applyProtection="1">
      <alignment horizontal="center" wrapText="1"/>
      <protection locked="0"/>
    </xf>
    <xf numFmtId="0" fontId="3" fillId="0" borderId="278" xfId="0" applyFont="1" applyBorder="1" applyAlignment="1" applyProtection="1">
      <alignment vertical="center" wrapText="1"/>
      <protection locked="0"/>
    </xf>
    <xf numFmtId="0" fontId="3" fillId="0" borderId="278" xfId="0" applyFont="1" applyBorder="1" applyAlignment="1" applyProtection="1">
      <alignment vertical="center"/>
      <protection locked="0"/>
    </xf>
    <xf numFmtId="0" fontId="69" fillId="0" borderId="78" xfId="0" applyFont="1" applyBorder="1" applyAlignment="1">
      <alignment vertical="center"/>
    </xf>
    <xf numFmtId="0" fontId="0" fillId="0" borderId="0" xfId="0" applyFont="1" applyFill="1" applyAlignment="1" applyProtection="1"/>
    <xf numFmtId="0" fontId="15" fillId="0" borderId="420" xfId="0" applyFont="1" applyFill="1" applyBorder="1" applyAlignment="1" applyProtection="1">
      <alignment wrapText="1"/>
      <protection locked="0"/>
    </xf>
    <xf numFmtId="0" fontId="15" fillId="0" borderId="421" xfId="0" applyFont="1" applyFill="1" applyBorder="1" applyProtection="1">
      <protection locked="0"/>
    </xf>
    <xf numFmtId="166" fontId="50" fillId="0" borderId="0" xfId="0" applyNumberFormat="1" applyFont="1" applyFill="1" applyBorder="1" applyAlignment="1" applyProtection="1">
      <alignment horizontal="center"/>
    </xf>
    <xf numFmtId="166" fontId="14" fillId="0" borderId="0" xfId="0" applyNumberFormat="1" applyFont="1" applyFill="1" applyBorder="1" applyAlignment="1" applyProtection="1">
      <alignment horizontal="right"/>
    </xf>
    <xf numFmtId="0" fontId="15" fillId="0" borderId="247" xfId="0" applyFont="1" applyFill="1" applyBorder="1" applyProtection="1">
      <protection locked="0"/>
    </xf>
    <xf numFmtId="9" fontId="15" fillId="0" borderId="427" xfId="0" applyNumberFormat="1" applyFont="1" applyFill="1" applyBorder="1" applyAlignment="1" applyProtection="1">
      <alignment horizontal="right" wrapText="1"/>
      <protection locked="0"/>
    </xf>
    <xf numFmtId="0" fontId="15" fillId="0" borderId="426" xfId="0" applyFont="1" applyFill="1" applyBorder="1" applyProtection="1">
      <protection locked="0"/>
    </xf>
    <xf numFmtId="9" fontId="19" fillId="16" borderId="108" xfId="0" applyNumberFormat="1" applyFont="1" applyFill="1" applyBorder="1" applyAlignment="1" applyProtection="1">
      <alignment horizontal="center" vertical="center" wrapText="1"/>
    </xf>
    <xf numFmtId="9" fontId="42" fillId="16" borderId="108" xfId="0" applyNumberFormat="1" applyFont="1" applyFill="1" applyBorder="1" applyAlignment="1" applyProtection="1">
      <alignment horizontal="center" vertical="center" wrapText="1"/>
    </xf>
    <xf numFmtId="3" fontId="14" fillId="6" borderId="237" xfId="0" applyNumberFormat="1" applyFont="1" applyFill="1" applyBorder="1" applyAlignment="1" applyProtection="1">
      <alignment vertical="center"/>
    </xf>
    <xf numFmtId="3" fontId="14" fillId="6" borderId="242" xfId="0" applyNumberFormat="1" applyFont="1" applyFill="1" applyBorder="1" applyAlignment="1" applyProtection="1">
      <alignment vertical="center"/>
    </xf>
    <xf numFmtId="3" fontId="14" fillId="6" borderId="247" xfId="0" applyNumberFormat="1" applyFont="1" applyFill="1" applyBorder="1" applyAlignment="1" applyProtection="1">
      <alignment vertical="center"/>
    </xf>
    <xf numFmtId="0" fontId="40" fillId="0" borderId="242" xfId="0" applyFont="1" applyFill="1" applyBorder="1" applyAlignment="1" applyProtection="1">
      <alignment vertical="center" wrapText="1"/>
      <protection locked="0"/>
    </xf>
    <xf numFmtId="0" fontId="40" fillId="0" borderId="247" xfId="0" applyFont="1" applyFill="1" applyBorder="1" applyAlignment="1" applyProtection="1">
      <alignment vertical="center" wrapText="1"/>
      <protection locked="0"/>
    </xf>
    <xf numFmtId="0" fontId="42" fillId="16" borderId="12" xfId="0" applyFont="1" applyFill="1" applyBorder="1" applyAlignment="1" applyProtection="1">
      <alignment vertical="center"/>
    </xf>
    <xf numFmtId="6" fontId="15" fillId="25" borderId="223" xfId="0" applyNumberFormat="1" applyFont="1" applyFill="1" applyBorder="1" applyAlignment="1" applyProtection="1"/>
    <xf numFmtId="0" fontId="42" fillId="6" borderId="149" xfId="0" applyNumberFormat="1" applyFont="1" applyFill="1" applyBorder="1" applyAlignment="1" applyProtection="1">
      <alignment horizontal="center" vertical="center" wrapText="1"/>
    </xf>
    <xf numFmtId="0" fontId="42" fillId="6" borderId="230" xfId="0" applyNumberFormat="1" applyFont="1" applyFill="1" applyBorder="1" applyAlignment="1" applyProtection="1">
      <alignment horizontal="center" vertical="center" wrapText="1"/>
    </xf>
    <xf numFmtId="0" fontId="42" fillId="6" borderId="231" xfId="0" applyNumberFormat="1" applyFont="1" applyFill="1" applyBorder="1" applyAlignment="1" applyProtection="1">
      <alignment horizontal="center" vertical="center" wrapText="1"/>
    </xf>
    <xf numFmtId="0" fontId="15" fillId="0" borderId="271" xfId="0" applyFont="1" applyFill="1" applyBorder="1" applyAlignment="1" applyProtection="1">
      <alignment vertical="center"/>
      <protection locked="0"/>
    </xf>
    <xf numFmtId="0" fontId="19" fillId="16" borderId="149" xfId="0" applyFont="1" applyFill="1" applyBorder="1" applyAlignment="1" applyProtection="1"/>
    <xf numFmtId="0" fontId="42"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47" xfId="0" applyNumberFormat="1" applyFont="1" applyFill="1" applyBorder="1" applyAlignment="1" applyProtection="1">
      <alignment wrapText="1"/>
    </xf>
    <xf numFmtId="0" fontId="17" fillId="16" borderId="148" xfId="0" applyFont="1" applyFill="1" applyBorder="1" applyAlignment="1" applyProtection="1">
      <alignment horizontal="center"/>
    </xf>
    <xf numFmtId="0" fontId="3" fillId="3" borderId="120" xfId="0" applyFont="1" applyFill="1" applyBorder="1" applyProtection="1"/>
    <xf numFmtId="0" fontId="3" fillId="25" borderId="81"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8" xfId="0" quotePrefix="1" applyBorder="1"/>
    <xf numFmtId="0" fontId="3" fillId="0" borderId="242"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5" fillId="16" borderId="160" xfId="0" applyFont="1" applyFill="1" applyBorder="1" applyAlignment="1" applyProtection="1">
      <alignment vertical="center" wrapText="1"/>
    </xf>
    <xf numFmtId="0" fontId="3" fillId="0" borderId="237" xfId="0" applyFont="1" applyBorder="1" applyAlignment="1" applyProtection="1">
      <alignment vertical="center" wrapText="1"/>
      <protection locked="0"/>
    </xf>
    <xf numFmtId="0" fontId="3" fillId="0" borderId="242" xfId="0" applyFont="1" applyBorder="1" applyAlignment="1" applyProtection="1">
      <alignment vertical="center"/>
      <protection locked="0"/>
    </xf>
    <xf numFmtId="0" fontId="3" fillId="0" borderId="242" xfId="0" applyFont="1" applyFill="1" applyBorder="1" applyAlignment="1" applyProtection="1">
      <alignment vertical="center" wrapText="1"/>
      <protection locked="0"/>
    </xf>
    <xf numFmtId="0" fontId="50" fillId="0" borderId="0" xfId="0" applyFont="1" applyAlignment="1" applyProtection="1">
      <alignment vertical="top" wrapText="1"/>
      <protection locked="0"/>
    </xf>
    <xf numFmtId="0" fontId="0" fillId="0" borderId="0" xfId="0" applyBorder="1" applyProtection="1">
      <protection locked="0"/>
    </xf>
    <xf numFmtId="0" fontId="15" fillId="0" borderId="227" xfId="0" applyFont="1" applyBorder="1" applyProtection="1">
      <protection locked="0"/>
    </xf>
    <xf numFmtId="0" fontId="0" fillId="0" borderId="0" xfId="0" applyBorder="1" applyProtection="1"/>
    <xf numFmtId="9" fontId="7" fillId="0" borderId="211" xfId="0" applyNumberFormat="1" applyFont="1" applyBorder="1" applyAlignment="1" applyProtection="1">
      <alignment vertical="center"/>
      <protection locked="0"/>
    </xf>
    <xf numFmtId="1" fontId="7" fillId="0" borderId="437" xfId="0" applyNumberFormat="1" applyFont="1" applyBorder="1" applyAlignment="1" applyProtection="1">
      <protection locked="0"/>
    </xf>
    <xf numFmtId="9" fontId="7" fillId="0" borderId="247" xfId="0" applyNumberFormat="1" applyFont="1" applyBorder="1" applyAlignment="1" applyProtection="1">
      <alignment vertical="center"/>
      <protection locked="0"/>
    </xf>
    <xf numFmtId="1" fontId="7" fillId="0" borderId="286" xfId="0" applyNumberFormat="1" applyFont="1" applyBorder="1" applyAlignment="1" applyProtection="1">
      <protection locked="0"/>
    </xf>
    <xf numFmtId="42" fontId="7" fillId="0" borderId="286" xfId="0" applyNumberFormat="1" applyFont="1" applyBorder="1" applyAlignment="1" applyProtection="1">
      <protection locked="0"/>
    </xf>
    <xf numFmtId="9" fontId="7" fillId="0" borderId="242" xfId="0" applyNumberFormat="1" applyFont="1" applyBorder="1" applyAlignment="1" applyProtection="1">
      <alignment vertical="center"/>
      <protection locked="0"/>
    </xf>
    <xf numFmtId="1" fontId="7" fillId="0" borderId="269" xfId="0" applyNumberFormat="1" applyFont="1" applyBorder="1" applyAlignment="1" applyProtection="1">
      <protection locked="0"/>
    </xf>
    <xf numFmtId="42" fontId="7" fillId="0" borderId="269" xfId="0" applyNumberFormat="1" applyFont="1" applyBorder="1" applyAlignment="1" applyProtection="1">
      <protection locked="0"/>
    </xf>
    <xf numFmtId="0" fontId="40" fillId="0" borderId="237" xfId="0" applyFont="1" applyFill="1" applyBorder="1" applyAlignment="1" applyProtection="1">
      <alignment vertical="center" wrapText="1"/>
      <protection locked="0"/>
    </xf>
    <xf numFmtId="6" fontId="19" fillId="16" borderId="403" xfId="0" applyNumberFormat="1" applyFont="1" applyFill="1" applyBorder="1" applyAlignment="1" applyProtection="1">
      <alignment horizontal="center" wrapText="1"/>
    </xf>
    <xf numFmtId="0" fontId="40" fillId="0" borderId="439" xfId="0" applyFont="1" applyFill="1" applyBorder="1" applyAlignment="1" applyProtection="1">
      <alignment vertical="center" wrapText="1"/>
      <protection locked="0"/>
    </xf>
    <xf numFmtId="0" fontId="40" fillId="0" borderId="441" xfId="0" applyFont="1" applyFill="1" applyBorder="1" applyAlignment="1" applyProtection="1">
      <alignment vertical="center" wrapText="1"/>
      <protection locked="0"/>
    </xf>
    <xf numFmtId="0" fontId="40" fillId="0" borderId="443" xfId="0" applyFont="1" applyFill="1" applyBorder="1" applyAlignment="1" applyProtection="1">
      <alignment vertical="center" wrapText="1"/>
      <protection locked="0"/>
    </xf>
    <xf numFmtId="43" fontId="40" fillId="6" borderId="318" xfId="0" applyNumberFormat="1" applyFont="1" applyFill="1" applyBorder="1" applyAlignment="1" applyProtection="1">
      <alignment horizontal="right" vertical="center"/>
    </xf>
    <xf numFmtId="43" fontId="40" fillId="6" borderId="319" xfId="0" applyNumberFormat="1" applyFont="1" applyFill="1" applyBorder="1" applyAlignment="1" applyProtection="1">
      <alignment horizontal="right" vertical="center"/>
    </xf>
    <xf numFmtId="43" fontId="40" fillId="6" borderId="320" xfId="0" applyNumberFormat="1" applyFont="1" applyFill="1" applyBorder="1" applyAlignment="1" applyProtection="1">
      <alignment horizontal="right" vertical="center"/>
    </xf>
    <xf numFmtId="0" fontId="40" fillId="0" borderId="0" xfId="0" applyFont="1" applyFill="1" applyBorder="1" applyProtection="1"/>
    <xf numFmtId="0" fontId="37" fillId="0" borderId="214" xfId="0" applyFont="1" applyFill="1" applyBorder="1" applyAlignment="1" applyProtection="1">
      <alignment horizontal="right" vertical="center"/>
    </xf>
    <xf numFmtId="0" fontId="37" fillId="0" borderId="195" xfId="0" applyFont="1" applyFill="1" applyBorder="1" applyAlignment="1" applyProtection="1">
      <alignment horizontal="left" vertical="center"/>
    </xf>
    <xf numFmtId="0" fontId="40" fillId="0" borderId="0" xfId="0" applyFont="1" applyFill="1" applyBorder="1" applyAlignment="1" applyProtection="1">
      <alignment horizontal="left"/>
    </xf>
    <xf numFmtId="0" fontId="15" fillId="5" borderId="0" xfId="0" applyFont="1" applyFill="1" applyBorder="1" applyAlignment="1" applyProtection="1">
      <alignment vertical="top"/>
    </xf>
    <xf numFmtId="0" fontId="15" fillId="0" borderId="21" xfId="0" applyFont="1" applyFill="1" applyBorder="1" applyProtection="1"/>
    <xf numFmtId="0" fontId="15" fillId="0" borderId="26" xfId="0" applyFont="1" applyFill="1" applyBorder="1" applyProtection="1"/>
    <xf numFmtId="0" fontId="15" fillId="0" borderId="22" xfId="0" applyFont="1" applyFill="1" applyBorder="1" applyProtection="1"/>
    <xf numFmtId="0" fontId="15" fillId="5" borderId="207" xfId="0" applyFont="1" applyFill="1" applyBorder="1" applyAlignment="1" applyProtection="1">
      <alignment horizontal="center" vertical="center"/>
      <protection locked="0"/>
    </xf>
    <xf numFmtId="0" fontId="0" fillId="0" borderId="77" xfId="0" applyFill="1" applyBorder="1" applyProtection="1"/>
    <xf numFmtId="0" fontId="0" fillId="0" borderId="78" xfId="0" applyFill="1" applyBorder="1" applyProtection="1"/>
    <xf numFmtId="0" fontId="0" fillId="0" borderId="4" xfId="0" applyFill="1" applyBorder="1" applyProtection="1"/>
    <xf numFmtId="0" fontId="68" fillId="0" borderId="227" xfId="0" applyFont="1" applyBorder="1" applyAlignment="1">
      <alignment horizontal="center"/>
    </xf>
    <xf numFmtId="0" fontId="69" fillId="0" borderId="4" xfId="0" applyFont="1" applyBorder="1" applyAlignment="1">
      <alignment vertical="center"/>
    </xf>
    <xf numFmtId="42" fontId="15" fillId="0" borderId="403" xfId="0" applyNumberFormat="1" applyFont="1" applyFill="1" applyBorder="1" applyAlignment="1" applyProtection="1">
      <protection locked="0"/>
    </xf>
    <xf numFmtId="42" fontId="15" fillId="0" borderId="382" xfId="0" applyNumberFormat="1" applyFont="1" applyFill="1" applyBorder="1" applyAlignment="1" applyProtection="1">
      <protection locked="0"/>
    </xf>
    <xf numFmtId="42" fontId="15" fillId="0" borderId="433" xfId="0" applyNumberFormat="1" applyFont="1" applyFill="1" applyBorder="1" applyAlignment="1" applyProtection="1">
      <protection locked="0"/>
    </xf>
    <xf numFmtId="42" fontId="15" fillId="0" borderId="431" xfId="0" applyNumberFormat="1" applyFont="1" applyFill="1" applyBorder="1" applyAlignment="1" applyProtection="1">
      <protection locked="0"/>
    </xf>
    <xf numFmtId="42" fontId="15" fillId="6" borderId="56" xfId="0" applyNumberFormat="1" applyFont="1" applyFill="1" applyBorder="1" applyAlignment="1" applyProtection="1"/>
    <xf numFmtId="42" fontId="19" fillId="6" borderId="86" xfId="0" applyNumberFormat="1" applyFont="1" applyFill="1" applyBorder="1" applyAlignment="1" applyProtection="1"/>
    <xf numFmtId="42" fontId="15" fillId="6" borderId="18" xfId="0" applyNumberFormat="1" applyFont="1" applyFill="1" applyBorder="1" applyAlignment="1" applyProtection="1"/>
    <xf numFmtId="42" fontId="15" fillId="6" borderId="86" xfId="0" applyNumberFormat="1" applyFont="1" applyFill="1" applyBorder="1" applyAlignment="1" applyProtection="1"/>
    <xf numFmtId="42" fontId="15" fillId="0" borderId="372" xfId="0" applyNumberFormat="1" applyFont="1" applyFill="1" applyBorder="1" applyAlignment="1" applyProtection="1">
      <alignment horizontal="right" wrapText="1"/>
      <protection locked="0"/>
    </xf>
    <xf numFmtId="42" fontId="15" fillId="0" borderId="319" xfId="0" applyNumberFormat="1" applyFont="1" applyFill="1" applyBorder="1" applyAlignment="1" applyProtection="1">
      <alignment horizontal="right" wrapText="1"/>
      <protection locked="0"/>
    </xf>
    <xf numFmtId="42" fontId="15" fillId="0" borderId="319" xfId="0" applyNumberFormat="1" applyFont="1" applyFill="1" applyBorder="1" applyAlignment="1" applyProtection="1">
      <alignment horizontal="right"/>
      <protection locked="0"/>
    </xf>
    <xf numFmtId="42" fontId="15" fillId="0" borderId="427" xfId="0" applyNumberFormat="1" applyFont="1" applyFill="1" applyBorder="1" applyAlignment="1" applyProtection="1">
      <alignment horizontal="right"/>
      <protection locked="0"/>
    </xf>
    <xf numFmtId="42" fontId="16" fillId="6" borderId="86" xfId="0" applyNumberFormat="1" applyFont="1" applyFill="1" applyBorder="1" applyProtection="1"/>
    <xf numFmtId="42" fontId="15" fillId="0" borderId="374" xfId="0" applyNumberFormat="1" applyFont="1" applyFill="1" applyBorder="1" applyAlignment="1" applyProtection="1">
      <alignment horizontal="right"/>
      <protection locked="0"/>
    </xf>
    <xf numFmtId="42" fontId="15" fillId="0" borderId="372" xfId="0" applyNumberFormat="1" applyFont="1" applyFill="1" applyBorder="1" applyAlignment="1" applyProtection="1">
      <alignment horizontal="right"/>
      <protection locked="0"/>
    </xf>
    <xf numFmtId="42" fontId="15" fillId="0" borderId="338" xfId="0" applyNumberFormat="1" applyFont="1" applyFill="1" applyBorder="1" applyAlignment="1" applyProtection="1">
      <alignment horizontal="right"/>
      <protection locked="0"/>
    </xf>
    <xf numFmtId="42" fontId="15" fillId="0" borderId="318" xfId="0" applyNumberFormat="1" applyFont="1" applyFill="1" applyBorder="1" applyAlignment="1" applyProtection="1">
      <alignment horizontal="right"/>
      <protection locked="0"/>
    </xf>
    <xf numFmtId="42" fontId="15" fillId="0" borderId="320" xfId="0" applyNumberFormat="1" applyFont="1" applyFill="1" applyBorder="1" applyAlignment="1" applyProtection="1">
      <alignment horizontal="right"/>
      <protection locked="0"/>
    </xf>
    <xf numFmtId="42" fontId="15" fillId="0" borderId="430" xfId="0" applyNumberFormat="1" applyFont="1" applyFill="1" applyBorder="1" applyAlignment="1" applyProtection="1">
      <alignment horizontal="right"/>
      <protection locked="0"/>
    </xf>
    <xf numFmtId="42" fontId="15" fillId="0" borderId="373" xfId="0" applyNumberFormat="1" applyFont="1" applyFill="1" applyBorder="1" applyAlignment="1" applyProtection="1">
      <alignment horizontal="right"/>
      <protection locked="0"/>
    </xf>
    <xf numFmtId="42" fontId="16" fillId="6" borderId="24" xfId="0" applyNumberFormat="1" applyFont="1" applyFill="1" applyBorder="1" applyProtection="1"/>
    <xf numFmtId="42" fontId="16" fillId="6" borderId="17" xfId="0" applyNumberFormat="1" applyFont="1" applyFill="1" applyBorder="1" applyProtection="1"/>
    <xf numFmtId="42" fontId="16" fillId="6" borderId="23" xfId="0" applyNumberFormat="1" applyFont="1" applyFill="1" applyBorder="1" applyProtection="1"/>
    <xf numFmtId="42" fontId="15" fillId="0" borderId="378" xfId="0" applyNumberFormat="1" applyFont="1" applyFill="1" applyBorder="1" applyAlignment="1" applyProtection="1">
      <protection locked="0"/>
    </xf>
    <xf numFmtId="42" fontId="15" fillId="0" borderId="379" xfId="0" applyNumberFormat="1" applyFont="1" applyFill="1" applyBorder="1" applyAlignment="1" applyProtection="1">
      <protection locked="0"/>
    </xf>
    <xf numFmtId="42" fontId="15" fillId="0" borderId="380" xfId="0" applyNumberFormat="1" applyFont="1" applyFill="1" applyBorder="1" applyAlignment="1" applyProtection="1">
      <protection locked="0"/>
    </xf>
    <xf numFmtId="42" fontId="15" fillId="0" borderId="327" xfId="0" applyNumberFormat="1" applyFont="1" applyFill="1" applyBorder="1" applyAlignment="1" applyProtection="1">
      <alignment horizontal="right"/>
      <protection locked="0"/>
    </xf>
    <xf numFmtId="42" fontId="16"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0" fontId="73" fillId="0" borderId="42" xfId="0" applyFont="1" applyBorder="1" applyProtection="1"/>
    <xf numFmtId="0" fontId="73" fillId="0" borderId="0" xfId="0" applyFont="1" applyBorder="1" applyProtection="1"/>
    <xf numFmtId="0" fontId="73" fillId="0" borderId="43" xfId="0" applyFont="1" applyBorder="1" applyProtection="1"/>
    <xf numFmtId="0" fontId="74" fillId="0" borderId="0" xfId="0" applyFont="1" applyProtection="1">
      <protection locked="0"/>
    </xf>
    <xf numFmtId="42" fontId="73" fillId="6" borderId="86" xfId="0" applyNumberFormat="1" applyFont="1" applyFill="1" applyBorder="1" applyProtection="1"/>
    <xf numFmtId="42" fontId="53" fillId="6" borderId="227" xfId="0" applyNumberFormat="1" applyFont="1" applyFill="1" applyBorder="1" applyProtection="1"/>
    <xf numFmtId="169" fontId="15" fillId="0" borderId="237" xfId="0" applyNumberFormat="1" applyFont="1" applyFill="1" applyBorder="1" applyAlignment="1" applyProtection="1">
      <protection locked="0"/>
    </xf>
    <xf numFmtId="169" fontId="15" fillId="0" borderId="242" xfId="0" applyNumberFormat="1" applyFont="1" applyFill="1" applyBorder="1" applyAlignment="1" applyProtection="1">
      <protection locked="0"/>
    </xf>
    <xf numFmtId="170" fontId="15" fillId="0" borderId="262"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47" xfId="0" applyFont="1" applyBorder="1" applyAlignment="1" applyProtection="1">
      <alignment vertical="center"/>
      <protection locked="0"/>
    </xf>
    <xf numFmtId="0" fontId="3" fillId="0" borderId="436"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5"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19" fillId="0" borderId="6" xfId="0" applyFont="1" applyFill="1" applyBorder="1" applyAlignment="1" applyProtection="1">
      <alignment horizontal="left"/>
    </xf>
    <xf numFmtId="0" fontId="19" fillId="16" borderId="54" xfId="0" applyFont="1" applyFill="1" applyBorder="1" applyAlignment="1" applyProtection="1">
      <alignment horizontal="center" wrapText="1"/>
    </xf>
    <xf numFmtId="0" fontId="19" fillId="16" borderId="228" xfId="0" applyFont="1" applyFill="1" applyBorder="1" applyAlignment="1" applyProtection="1">
      <alignment horizontal="left" wrapText="1"/>
    </xf>
    <xf numFmtId="0" fontId="19" fillId="16" borderId="228" xfId="0" applyFont="1" applyFill="1" applyBorder="1" applyAlignment="1" applyProtection="1">
      <alignment horizontal="center" wrapText="1"/>
    </xf>
    <xf numFmtId="0" fontId="39" fillId="16" borderId="228" xfId="0" applyFont="1" applyFill="1" applyBorder="1" applyProtection="1"/>
    <xf numFmtId="0" fontId="2" fillId="16" borderId="55" xfId="0" applyFont="1" applyFill="1" applyBorder="1" applyAlignment="1" applyProtection="1">
      <alignment horizontal="left"/>
    </xf>
    <xf numFmtId="0" fontId="0" fillId="0" borderId="457" xfId="0" applyFont="1" applyFill="1" applyBorder="1" applyAlignment="1" applyProtection="1">
      <alignment horizontal="center"/>
    </xf>
    <xf numFmtId="0" fontId="0" fillId="0" borderId="461" xfId="0" applyFont="1" applyFill="1" applyBorder="1" applyProtection="1"/>
    <xf numFmtId="0" fontId="15" fillId="0" borderId="462" xfId="0" applyFont="1" applyFill="1" applyBorder="1" applyAlignment="1" applyProtection="1">
      <alignment horizontal="center" vertical="top" wrapText="1"/>
      <protection locked="0"/>
    </xf>
    <xf numFmtId="0" fontId="0" fillId="0" borderId="463" xfId="0" applyFont="1" applyFill="1" applyBorder="1" applyAlignment="1" applyProtection="1">
      <alignment horizontal="center"/>
    </xf>
    <xf numFmtId="0" fontId="0" fillId="0" borderId="467" xfId="0" applyFont="1" applyFill="1" applyBorder="1" applyProtection="1"/>
    <xf numFmtId="0" fontId="1" fillId="0" borderId="468" xfId="0" applyFont="1" applyFill="1" applyBorder="1" applyAlignment="1" applyProtection="1">
      <alignment horizontal="center"/>
    </xf>
    <xf numFmtId="0" fontId="0" fillId="0" borderId="469" xfId="0" applyFont="1" applyFill="1" applyBorder="1" applyProtection="1"/>
    <xf numFmtId="0" fontId="0" fillId="0" borderId="468"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28" xfId="0" applyFont="1" applyFill="1" applyBorder="1" applyProtection="1"/>
    <xf numFmtId="0" fontId="1" fillId="8" borderId="228"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27"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19"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76" xfId="0" applyFont="1" applyFill="1" applyBorder="1" applyAlignment="1" applyProtection="1">
      <alignment horizontal="center"/>
    </xf>
    <xf numFmtId="0" fontId="0" fillId="0" borderId="477" xfId="0" applyFont="1" applyFill="1" applyBorder="1" applyProtection="1"/>
    <xf numFmtId="0" fontId="48" fillId="0" borderId="34" xfId="0" applyFont="1" applyFill="1" applyBorder="1" applyProtection="1"/>
    <xf numFmtId="0" fontId="0" fillId="0" borderId="476"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76"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483" xfId="0" applyFont="1" applyFill="1" applyBorder="1" applyProtection="1"/>
    <xf numFmtId="0" fontId="1" fillId="0" borderId="476" xfId="0" applyNumberFormat="1" applyFont="1" applyFill="1" applyBorder="1" applyAlignment="1" applyProtection="1">
      <alignment horizontal="center"/>
    </xf>
    <xf numFmtId="0" fontId="0" fillId="0" borderId="484" xfId="0" applyFont="1" applyFill="1" applyBorder="1" applyProtection="1"/>
    <xf numFmtId="0" fontId="19" fillId="29" borderId="54" xfId="0" applyFont="1" applyFill="1" applyBorder="1" applyAlignment="1" applyProtection="1">
      <alignment horizontal="center" wrapText="1"/>
    </xf>
    <xf numFmtId="0" fontId="19" fillId="29" borderId="228" xfId="0" applyFont="1" applyFill="1" applyBorder="1" applyAlignment="1" applyProtection="1">
      <alignment horizontal="left" wrapText="1"/>
    </xf>
    <xf numFmtId="0" fontId="19" fillId="29" borderId="228" xfId="0" applyFont="1" applyFill="1" applyBorder="1" applyAlignment="1" applyProtection="1">
      <alignment horizontal="center" wrapText="1"/>
    </xf>
    <xf numFmtId="0" fontId="39" fillId="29" borderId="228" xfId="0" applyFont="1" applyFill="1" applyBorder="1" applyProtection="1"/>
    <xf numFmtId="0" fontId="2" fillId="29" borderId="55" xfId="0" applyFont="1" applyFill="1" applyBorder="1" applyAlignment="1" applyProtection="1">
      <alignment horizontal="left"/>
    </xf>
    <xf numFmtId="0" fontId="0" fillId="0" borderId="485" xfId="0" applyFont="1" applyFill="1" applyBorder="1" applyAlignment="1" applyProtection="1">
      <alignment horizontal="center"/>
    </xf>
    <xf numFmtId="0" fontId="0" fillId="0" borderId="459" xfId="0" applyFont="1" applyFill="1" applyBorder="1" applyProtection="1"/>
    <xf numFmtId="0" fontId="0" fillId="0" borderId="487" xfId="0" applyFont="1" applyFill="1" applyBorder="1" applyAlignment="1" applyProtection="1">
      <alignment horizontal="center"/>
    </xf>
    <xf numFmtId="16" fontId="0" fillId="0" borderId="488" xfId="0" applyNumberFormat="1" applyFont="1" applyFill="1" applyBorder="1" applyProtection="1"/>
    <xf numFmtId="0" fontId="0" fillId="0" borderId="465" xfId="0" applyFont="1" applyFill="1" applyBorder="1" applyProtection="1"/>
    <xf numFmtId="0" fontId="1" fillId="0" borderId="489" xfId="0" applyNumberFormat="1" applyFont="1" applyFill="1" applyBorder="1" applyAlignment="1" applyProtection="1">
      <alignment horizontal="center"/>
    </xf>
    <xf numFmtId="0" fontId="0" fillId="0" borderId="492" xfId="0" applyFont="1" applyFill="1" applyBorder="1" applyProtection="1"/>
    <xf numFmtId="0" fontId="1" fillId="0" borderId="494" xfId="0" applyFont="1" applyFill="1" applyBorder="1" applyAlignment="1" applyProtection="1">
      <alignment horizontal="center"/>
    </xf>
    <xf numFmtId="16" fontId="0" fillId="0" borderId="471" xfId="0" applyNumberFormat="1" applyFont="1" applyFill="1" applyBorder="1" applyProtection="1"/>
    <xf numFmtId="16" fontId="1" fillId="0" borderId="471" xfId="0" applyNumberFormat="1" applyFont="1" applyFill="1" applyBorder="1" applyProtection="1"/>
    <xf numFmtId="0" fontId="0" fillId="0" borderId="495"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496" xfId="0" applyFont="1" applyFill="1" applyBorder="1" applyAlignment="1" applyProtection="1">
      <alignment horizontal="center"/>
    </xf>
    <xf numFmtId="0" fontId="1" fillId="0" borderId="496"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497" xfId="0" applyFont="1" applyFill="1" applyBorder="1" applyAlignment="1" applyProtection="1">
      <alignment horizontal="center"/>
    </xf>
    <xf numFmtId="0" fontId="0" fillId="0" borderId="500" xfId="0" applyFont="1" applyFill="1" applyBorder="1" applyAlignment="1" applyProtection="1">
      <alignment horizontal="center"/>
    </xf>
    <xf numFmtId="0" fontId="0" fillId="0" borderId="490" xfId="0" applyFont="1" applyFill="1" applyBorder="1" applyProtection="1"/>
    <xf numFmtId="0" fontId="1" fillId="0" borderId="500" xfId="0" applyNumberFormat="1" applyFont="1" applyFill="1" applyBorder="1" applyAlignment="1" applyProtection="1">
      <alignment horizontal="center"/>
    </xf>
    <xf numFmtId="0" fontId="0" fillId="0" borderId="500" xfId="0" quotePrefix="1" applyNumberFormat="1" applyFont="1" applyFill="1" applyBorder="1" applyAlignment="1" applyProtection="1">
      <alignment horizontal="center"/>
    </xf>
    <xf numFmtId="0" fontId="1" fillId="0" borderId="500" xfId="0" applyFont="1" applyFill="1" applyBorder="1" applyAlignment="1" applyProtection="1">
      <alignment horizontal="center"/>
    </xf>
    <xf numFmtId="0" fontId="1" fillId="0" borderId="502" xfId="0" applyFont="1" applyFill="1" applyBorder="1" applyAlignment="1" applyProtection="1">
      <alignment horizontal="center"/>
    </xf>
    <xf numFmtId="0" fontId="1" fillId="0" borderId="497" xfId="0" applyNumberFormat="1" applyFont="1" applyFill="1" applyBorder="1" applyAlignment="1" applyProtection="1">
      <alignment horizontal="center"/>
    </xf>
    <xf numFmtId="0" fontId="0" fillId="0" borderId="505" xfId="0" applyFont="1" applyFill="1" applyBorder="1" applyProtection="1"/>
    <xf numFmtId="0" fontId="0" fillId="0" borderId="506"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00"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00" xfId="0" quotePrefix="1" applyNumberFormat="1" applyFont="1" applyFill="1" applyBorder="1" applyAlignment="1" applyProtection="1">
      <alignment horizontal="center"/>
    </xf>
    <xf numFmtId="0" fontId="1" fillId="0" borderId="35" xfId="0" applyFont="1" applyFill="1" applyBorder="1" applyProtection="1"/>
    <xf numFmtId="0" fontId="0" fillId="0" borderId="507" xfId="0" applyFont="1" applyFill="1" applyBorder="1" applyAlignment="1" applyProtection="1">
      <alignment horizontal="center"/>
    </xf>
    <xf numFmtId="16" fontId="0" fillId="0" borderId="508" xfId="0" applyNumberFormat="1" applyFont="1" applyFill="1" applyBorder="1" applyProtection="1"/>
    <xf numFmtId="16" fontId="1" fillId="0" borderId="509" xfId="0" applyNumberFormat="1" applyFont="1" applyFill="1" applyBorder="1" applyProtection="1"/>
    <xf numFmtId="16" fontId="1" fillId="0" borderId="510" xfId="0" applyNumberFormat="1" applyFont="1" applyFill="1" applyBorder="1" applyProtection="1"/>
    <xf numFmtId="0" fontId="1" fillId="0" borderId="502" xfId="0" applyNumberFormat="1" applyFont="1" applyFill="1" applyBorder="1" applyAlignment="1" applyProtection="1">
      <alignment horizontal="center"/>
    </xf>
    <xf numFmtId="0" fontId="1" fillId="0" borderId="511" xfId="0" applyFont="1" applyFill="1" applyBorder="1" applyAlignment="1" applyProtection="1">
      <alignment horizontal="right"/>
    </xf>
    <xf numFmtId="0" fontId="1" fillId="6" borderId="512" xfId="0" applyFont="1" applyFill="1" applyBorder="1" applyProtection="1"/>
    <xf numFmtId="0" fontId="1" fillId="0" borderId="513" xfId="0" applyFont="1" applyFill="1" applyBorder="1" applyAlignment="1" applyProtection="1">
      <alignment horizontal="right"/>
    </xf>
    <xf numFmtId="0" fontId="1" fillId="6" borderId="514" xfId="0" applyFont="1" applyFill="1" applyBorder="1" applyProtection="1"/>
    <xf numFmtId="0" fontId="1" fillId="0" borderId="515" xfId="0" applyFont="1" applyFill="1" applyBorder="1" applyAlignment="1" applyProtection="1">
      <alignment horizontal="right"/>
    </xf>
    <xf numFmtId="0" fontId="1" fillId="6" borderId="516"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27" xfId="0" applyFont="1" applyBorder="1" applyAlignment="1">
      <alignment horizontal="center" vertical="center"/>
    </xf>
    <xf numFmtId="0" fontId="1" fillId="8" borderId="457" xfId="0" applyFont="1" applyFill="1" applyBorder="1" applyAlignment="1" applyProtection="1">
      <alignment horizontal="center"/>
    </xf>
    <xf numFmtId="0" fontId="0" fillId="8" borderId="517" xfId="0" applyFill="1" applyBorder="1" applyProtection="1"/>
    <xf numFmtId="0" fontId="0" fillId="30" borderId="227" xfId="0" applyFill="1" applyBorder="1" applyAlignment="1">
      <alignment horizontal="center" vertical="center"/>
    </xf>
    <xf numFmtId="0" fontId="0" fillId="0" borderId="227" xfId="0" applyBorder="1" applyAlignment="1">
      <alignment horizontal="center"/>
    </xf>
    <xf numFmtId="0" fontId="1" fillId="8" borderId="494" xfId="0" applyFont="1" applyFill="1" applyBorder="1" applyAlignment="1" applyProtection="1">
      <alignment horizontal="center"/>
    </xf>
    <xf numFmtId="0" fontId="0" fillId="8" borderId="518" xfId="0" applyFill="1" applyBorder="1" applyProtection="1"/>
    <xf numFmtId="0" fontId="1" fillId="8" borderId="25" xfId="0" applyFont="1" applyFill="1" applyBorder="1" applyAlignment="1" applyProtection="1">
      <alignment horizontal="center"/>
    </xf>
    <xf numFmtId="0" fontId="1" fillId="8" borderId="476" xfId="0" applyFont="1" applyFill="1" applyBorder="1" applyAlignment="1" applyProtection="1">
      <alignment horizontal="center"/>
    </xf>
    <xf numFmtId="0" fontId="0" fillId="8" borderId="519" xfId="0" applyFill="1" applyBorder="1" applyProtection="1"/>
    <xf numFmtId="0" fontId="0" fillId="30" borderId="227" xfId="0" applyFill="1" applyBorder="1" applyAlignment="1">
      <alignment horizontal="center" vertical="center" wrapText="1"/>
    </xf>
    <xf numFmtId="0" fontId="0" fillId="0" borderId="0" xfId="0" applyNumberFormat="1" applyAlignment="1">
      <alignment horizontal="center"/>
    </xf>
    <xf numFmtId="0" fontId="0" fillId="8" borderId="476" xfId="0" applyFont="1" applyFill="1" applyBorder="1" applyAlignment="1" applyProtection="1">
      <alignment horizontal="center"/>
    </xf>
    <xf numFmtId="0" fontId="1" fillId="8" borderId="476" xfId="0" quotePrefix="1" applyFont="1" applyFill="1" applyBorder="1" applyAlignment="1" applyProtection="1">
      <alignment horizontal="center"/>
    </xf>
    <xf numFmtId="0" fontId="15" fillId="8" borderId="519"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20" xfId="0" applyFont="1" applyFill="1" applyBorder="1" applyAlignment="1" applyProtection="1">
      <alignment horizontal="center"/>
    </xf>
    <xf numFmtId="0" fontId="0" fillId="8" borderId="461" xfId="0" applyFill="1" applyBorder="1" applyProtection="1"/>
    <xf numFmtId="0" fontId="1" fillId="8" borderId="489" xfId="0" applyFont="1" applyFill="1" applyBorder="1" applyAlignment="1" applyProtection="1">
      <alignment horizontal="center"/>
    </xf>
    <xf numFmtId="0" fontId="0" fillId="8" borderId="521" xfId="0" applyFill="1" applyBorder="1" applyProtection="1"/>
    <xf numFmtId="0" fontId="0" fillId="0" borderId="0" xfId="0" applyNumberFormat="1" applyBorder="1" applyAlignment="1">
      <alignment horizontal="center"/>
    </xf>
    <xf numFmtId="0" fontId="0" fillId="8" borderId="522" xfId="0" applyFill="1" applyBorder="1" applyProtection="1"/>
    <xf numFmtId="0" fontId="1" fillId="8" borderId="497" xfId="0" applyFont="1" applyFill="1" applyBorder="1" applyAlignment="1" applyProtection="1">
      <alignment horizontal="center"/>
    </xf>
    <xf numFmtId="0" fontId="0" fillId="8" borderId="523" xfId="0" applyFill="1" applyBorder="1" applyProtection="1"/>
    <xf numFmtId="0" fontId="0" fillId="8" borderId="500" xfId="0" applyFont="1" applyFill="1" applyBorder="1" applyAlignment="1" applyProtection="1">
      <alignment horizontal="center"/>
    </xf>
    <xf numFmtId="0" fontId="0" fillId="8" borderId="524" xfId="0" applyFill="1" applyBorder="1" applyProtection="1"/>
    <xf numFmtId="0" fontId="1" fillId="8" borderId="500" xfId="0" applyFont="1" applyFill="1" applyBorder="1" applyAlignment="1" applyProtection="1">
      <alignment horizontal="center"/>
    </xf>
    <xf numFmtId="0" fontId="15" fillId="8" borderId="524" xfId="0" applyFont="1" applyFill="1" applyBorder="1" applyProtection="1"/>
    <xf numFmtId="16" fontId="0" fillId="30" borderId="227" xfId="0" quotePrefix="1" applyNumberFormat="1" applyFill="1" applyBorder="1" applyAlignment="1">
      <alignment horizontal="center" vertical="center" wrapText="1"/>
    </xf>
    <xf numFmtId="0" fontId="1" fillId="8" borderId="502" xfId="0" applyFont="1" applyFill="1" applyBorder="1" applyAlignment="1" applyProtection="1">
      <alignment horizontal="center"/>
    </xf>
    <xf numFmtId="0" fontId="0" fillId="8" borderId="525" xfId="0" applyFill="1" applyBorder="1" applyProtection="1"/>
    <xf numFmtId="0" fontId="0" fillId="0" borderId="227" xfId="0" quotePrefix="1" applyBorder="1" applyAlignment="1">
      <alignment horizontal="center"/>
    </xf>
    <xf numFmtId="0" fontId="1" fillId="8" borderId="500" xfId="0" applyFont="1" applyFill="1" applyBorder="1" applyAlignment="1" applyProtection="1">
      <alignment horizontal="center" vertical="top"/>
    </xf>
    <xf numFmtId="0" fontId="1" fillId="8" borderId="526" xfId="0" applyFont="1" applyFill="1" applyBorder="1" applyAlignment="1" applyProtection="1">
      <alignment horizontal="center"/>
    </xf>
    <xf numFmtId="0" fontId="0" fillId="8" borderId="527" xfId="0" applyFill="1" applyBorder="1" applyProtection="1"/>
    <xf numFmtId="0" fontId="0" fillId="0" borderId="77" xfId="0" applyBorder="1" applyAlignment="1">
      <alignment horizontal="center"/>
    </xf>
    <xf numFmtId="0" fontId="1" fillId="8" borderId="174" xfId="0" applyFont="1" applyFill="1" applyBorder="1" applyAlignment="1" applyProtection="1">
      <alignment horizontal="center"/>
    </xf>
    <xf numFmtId="0" fontId="0" fillId="8" borderId="174" xfId="0" applyFill="1" applyBorder="1" applyProtection="1"/>
    <xf numFmtId="0" fontId="1" fillId="8" borderId="463" xfId="0" applyFont="1" applyFill="1" applyBorder="1" applyAlignment="1" applyProtection="1">
      <alignment horizontal="center"/>
    </xf>
    <xf numFmtId="0" fontId="0" fillId="8" borderId="528" xfId="0" applyFill="1" applyBorder="1" applyProtection="1"/>
    <xf numFmtId="0" fontId="3" fillId="8" borderId="529" xfId="0" applyFont="1" applyFill="1" applyBorder="1" applyAlignment="1" applyProtection="1">
      <alignment wrapText="1"/>
    </xf>
    <xf numFmtId="0" fontId="0" fillId="0" borderId="4" xfId="0" applyBorder="1" applyAlignment="1">
      <alignment horizontal="center"/>
    </xf>
    <xf numFmtId="0" fontId="3" fillId="8" borderId="530" xfId="0" applyFont="1" applyFill="1" applyBorder="1" applyAlignment="1" applyProtection="1">
      <alignment wrapText="1"/>
    </xf>
    <xf numFmtId="0" fontId="0" fillId="0" borderId="174" xfId="0" applyNumberFormat="1" applyBorder="1" applyAlignment="1">
      <alignment horizontal="center"/>
    </xf>
    <xf numFmtId="0" fontId="0" fillId="0" borderId="531" xfId="0" applyFill="1" applyBorder="1" applyProtection="1"/>
    <xf numFmtId="0" fontId="0" fillId="0" borderId="532" xfId="0" applyFill="1" applyBorder="1" applyProtection="1"/>
    <xf numFmtId="0" fontId="0" fillId="0" borderId="533" xfId="0" applyBorder="1" applyAlignment="1">
      <alignment horizontal="center"/>
    </xf>
    <xf numFmtId="16" fontId="0" fillId="0" borderId="227" xfId="0" quotePrefix="1" applyNumberFormat="1" applyBorder="1" applyAlignment="1">
      <alignment horizontal="center"/>
    </xf>
    <xf numFmtId="0" fontId="1" fillId="8" borderId="0" xfId="0" applyFont="1" applyFill="1" applyBorder="1" applyAlignment="1" applyProtection="1">
      <alignment horizontal="center"/>
    </xf>
    <xf numFmtId="0" fontId="0" fillId="8" borderId="534" xfId="0" applyFill="1" applyBorder="1" applyProtection="1"/>
    <xf numFmtId="0" fontId="3" fillId="8" borderId="535" xfId="0" applyFont="1" applyFill="1" applyBorder="1" applyAlignment="1" applyProtection="1">
      <alignment wrapText="1"/>
    </xf>
    <xf numFmtId="0" fontId="0" fillId="0" borderId="78" xfId="0" applyBorder="1" applyAlignment="1">
      <alignment horizontal="center"/>
    </xf>
    <xf numFmtId="0" fontId="1" fillId="8" borderId="16" xfId="0" applyFont="1" applyFill="1" applyBorder="1" applyAlignment="1" applyProtection="1">
      <alignment horizontal="center"/>
    </xf>
    <xf numFmtId="0" fontId="0" fillId="8" borderId="536" xfId="0" applyFill="1" applyBorder="1" applyProtection="1"/>
    <xf numFmtId="0" fontId="0" fillId="30" borderId="533" xfId="0" applyFill="1" applyBorder="1" applyAlignment="1">
      <alignment horizontal="center" vertical="center" wrapText="1"/>
    </xf>
    <xf numFmtId="0" fontId="0" fillId="0" borderId="531" xfId="0" applyBorder="1"/>
    <xf numFmtId="0" fontId="0" fillId="30" borderId="4" xfId="0" applyFill="1" applyBorder="1" applyAlignment="1">
      <alignment horizontal="center" vertical="center" wrapText="1"/>
    </xf>
    <xf numFmtId="0" fontId="3" fillId="8" borderId="537" xfId="0" applyFont="1" applyFill="1" applyBorder="1" applyAlignment="1" applyProtection="1">
      <alignment wrapText="1"/>
    </xf>
    <xf numFmtId="0" fontId="0" fillId="30" borderId="77" xfId="0" applyFill="1" applyBorder="1" applyAlignment="1">
      <alignment horizontal="center" vertical="center" wrapText="1"/>
    </xf>
    <xf numFmtId="0" fontId="3" fillId="8" borderId="0" xfId="0" applyFont="1" applyFill="1" applyBorder="1" applyAlignment="1" applyProtection="1">
      <alignment wrapText="1"/>
    </xf>
    <xf numFmtId="0" fontId="0" fillId="0" borderId="531" xfId="0" applyBorder="1" applyProtection="1"/>
    <xf numFmtId="0" fontId="0" fillId="0" borderId="532"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27"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2" fillId="0" borderId="379" xfId="0" applyNumberFormat="1" applyFont="1" applyFill="1" applyBorder="1" applyAlignment="1" applyProtection="1">
      <alignment vertical="center"/>
      <protection locked="0"/>
    </xf>
    <xf numFmtId="42" fontId="22" fillId="0" borderId="380" xfId="0" applyNumberFormat="1" applyFont="1" applyFill="1" applyBorder="1" applyAlignment="1" applyProtection="1">
      <alignment vertical="center"/>
      <protection locked="0"/>
    </xf>
    <xf numFmtId="42" fontId="22" fillId="0" borderId="216" xfId="0" applyNumberFormat="1" applyFont="1" applyFill="1" applyBorder="1" applyAlignment="1" applyProtection="1">
      <alignment vertical="center"/>
      <protection locked="0"/>
    </xf>
    <xf numFmtId="166" fontId="15" fillId="28" borderId="0" xfId="0" applyNumberFormat="1" applyFont="1" applyFill="1" applyBorder="1" applyAlignment="1" applyProtection="1">
      <alignment horizontal="right" wrapText="1"/>
    </xf>
    <xf numFmtId="166" fontId="16" fillId="0" borderId="58" xfId="0" applyNumberFormat="1" applyFont="1" applyFill="1" applyBorder="1" applyAlignment="1" applyProtection="1">
      <alignment horizontal="right"/>
    </xf>
    <xf numFmtId="166" fontId="16" fillId="0" borderId="540" xfId="0" applyNumberFormat="1" applyFont="1" applyFill="1" applyBorder="1" applyProtection="1"/>
    <xf numFmtId="9" fontId="15" fillId="0" borderId="327" xfId="0" applyNumberFormat="1" applyFont="1" applyFill="1" applyBorder="1" applyAlignment="1" applyProtection="1">
      <alignment horizontal="right" wrapText="1"/>
      <protection locked="0"/>
    </xf>
    <xf numFmtId="0" fontId="23" fillId="0" borderId="0" xfId="0" applyFont="1"/>
    <xf numFmtId="0" fontId="23" fillId="0" borderId="211" xfId="0" applyFont="1" applyBorder="1"/>
    <xf numFmtId="0" fontId="23" fillId="0" borderId="195" xfId="0" applyFont="1" applyBorder="1"/>
    <xf numFmtId="0" fontId="23" fillId="0" borderId="214" xfId="0" applyFont="1" applyBorder="1"/>
    <xf numFmtId="0" fontId="23" fillId="0" borderId="538" xfId="0" applyFont="1" applyBorder="1"/>
    <xf numFmtId="0" fontId="23" fillId="0" borderId="160" xfId="0" applyFont="1" applyBorder="1"/>
    <xf numFmtId="0" fontId="23" fillId="0" borderId="428" xfId="0" applyFont="1" applyBorder="1"/>
    <xf numFmtId="0" fontId="23" fillId="0" borderId="429" xfId="0" applyFont="1" applyBorder="1"/>
    <xf numFmtId="0" fontId="23" fillId="0" borderId="3" xfId="0" applyFont="1" applyBorder="1"/>
    <xf numFmtId="0" fontId="23" fillId="0" borderId="0" xfId="0" applyFont="1" applyBorder="1"/>
    <xf numFmtId="0" fontId="39" fillId="0" borderId="160" xfId="0" applyFont="1" applyBorder="1"/>
    <xf numFmtId="0" fontId="39" fillId="0" borderId="428" xfId="0" applyFont="1" applyBorder="1"/>
    <xf numFmtId="0" fontId="39" fillId="0" borderId="429" xfId="0" applyFont="1" applyBorder="1"/>
    <xf numFmtId="0" fontId="77" fillId="0" borderId="0" xfId="0" applyFont="1" applyBorder="1"/>
    <xf numFmtId="0" fontId="39" fillId="0" borderId="0" xfId="0" applyFont="1"/>
    <xf numFmtId="0" fontId="23" fillId="0" borderId="223" xfId="0" applyFont="1" applyBorder="1"/>
    <xf numFmtId="0" fontId="39" fillId="6" borderId="148" xfId="0" applyFont="1" applyFill="1" applyBorder="1"/>
    <xf numFmtId="0" fontId="15" fillId="16" borderId="17" xfId="0" applyFont="1" applyFill="1" applyBorder="1" applyAlignment="1" applyProtection="1">
      <alignment wrapText="1"/>
    </xf>
    <xf numFmtId="166" fontId="15" fillId="16" borderId="17" xfId="0" applyNumberFormat="1" applyFont="1" applyFill="1" applyBorder="1" applyAlignment="1" applyProtection="1">
      <alignment wrapText="1"/>
    </xf>
    <xf numFmtId="9" fontId="15" fillId="16" borderId="17" xfId="0" applyNumberFormat="1" applyFont="1" applyFill="1" applyBorder="1" applyAlignment="1" applyProtection="1">
      <alignment wrapText="1"/>
    </xf>
    <xf numFmtId="166" fontId="15" fillId="16" borderId="23" xfId="0" applyNumberFormat="1" applyFont="1" applyFill="1" applyBorder="1" applyAlignment="1" applyProtection="1">
      <alignment wrapText="1"/>
    </xf>
    <xf numFmtId="0" fontId="0" fillId="0" borderId="542" xfId="0" applyFont="1" applyFill="1" applyBorder="1" applyProtection="1"/>
    <xf numFmtId="0" fontId="0" fillId="0" borderId="541" xfId="0" applyFont="1" applyFill="1" applyBorder="1" applyProtection="1"/>
    <xf numFmtId="3" fontId="14" fillId="0" borderId="192" xfId="0" applyNumberFormat="1" applyFont="1" applyFill="1" applyBorder="1" applyAlignment="1" applyProtection="1">
      <alignment horizontal="left"/>
    </xf>
    <xf numFmtId="0" fontId="0" fillId="0" borderId="192" xfId="0" applyFont="1" applyFill="1" applyBorder="1" applyProtection="1"/>
    <xf numFmtId="0" fontId="0" fillId="0" borderId="543" xfId="0" applyFont="1" applyFill="1" applyBorder="1" applyProtection="1"/>
    <xf numFmtId="3" fontId="3" fillId="26" borderId="72" xfId="0" applyNumberFormat="1" applyFont="1" applyFill="1" applyBorder="1" applyAlignment="1" applyProtection="1">
      <alignment horizontal="center" vertical="center" wrapText="1"/>
    </xf>
    <xf numFmtId="0" fontId="15" fillId="0" borderId="0" xfId="0" applyFont="1" applyFill="1" applyBorder="1" applyAlignment="1" applyProtection="1"/>
    <xf numFmtId="0" fontId="20" fillId="16" borderId="0" xfId="0" applyFont="1" applyFill="1" applyBorder="1" applyAlignment="1" applyProtection="1"/>
    <xf numFmtId="42" fontId="5" fillId="24" borderId="544" xfId="0" applyNumberFormat="1" applyFont="1" applyFill="1" applyBorder="1" applyAlignment="1" applyProtection="1">
      <alignment vertical="center"/>
    </xf>
    <xf numFmtId="0" fontId="0" fillId="0" borderId="33" xfId="0" applyBorder="1" applyProtection="1"/>
    <xf numFmtId="0" fontId="23" fillId="0" borderId="0" xfId="0" applyFont="1" applyProtection="1"/>
    <xf numFmtId="0" fontId="0" fillId="0" borderId="120" xfId="0" applyBorder="1" applyProtection="1"/>
    <xf numFmtId="0" fontId="39" fillId="16" borderId="209"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4" fillId="0" borderId="0" xfId="0" applyFont="1" applyFill="1" applyBorder="1" applyAlignment="1" applyProtection="1">
      <protection locked="0"/>
    </xf>
    <xf numFmtId="0" fontId="15"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08" xfId="0" applyFont="1" applyFill="1" applyBorder="1" applyAlignment="1" applyProtection="1"/>
    <xf numFmtId="0" fontId="15" fillId="8" borderId="264" xfId="0" applyFont="1" applyFill="1" applyBorder="1" applyAlignment="1" applyProtection="1"/>
    <xf numFmtId="0" fontId="0" fillId="8" borderId="436" xfId="0" applyFont="1" applyFill="1" applyBorder="1" applyAlignment="1" applyProtection="1"/>
    <xf numFmtId="42" fontId="22" fillId="12" borderId="56" xfId="0" applyNumberFormat="1" applyFont="1" applyFill="1" applyBorder="1" applyAlignment="1" applyProtection="1">
      <alignment vertical="center"/>
    </xf>
    <xf numFmtId="42" fontId="22" fillId="12" borderId="82" xfId="0" applyNumberFormat="1" applyFont="1" applyFill="1" applyBorder="1" applyAlignment="1" applyProtection="1">
      <alignment vertical="center"/>
    </xf>
    <xf numFmtId="42" fontId="22" fillId="12" borderId="50" xfId="0" applyNumberFormat="1" applyFont="1" applyFill="1" applyBorder="1" applyAlignment="1" applyProtection="1">
      <alignment vertical="center"/>
    </xf>
    <xf numFmtId="42" fontId="22" fillId="12" borderId="18" xfId="0" applyNumberFormat="1" applyFont="1" applyFill="1" applyBorder="1" applyAlignment="1" applyProtection="1">
      <alignment vertical="center"/>
    </xf>
    <xf numFmtId="42" fontId="22" fillId="12" borderId="88" xfId="0" applyNumberFormat="1" applyFont="1" applyFill="1" applyBorder="1" applyAlignment="1" applyProtection="1">
      <alignment vertical="center"/>
    </xf>
    <xf numFmtId="42" fontId="22" fillId="12" borderId="141" xfId="0" applyNumberFormat="1" applyFont="1" applyFill="1" applyBorder="1" applyAlignment="1" applyProtection="1">
      <alignment vertical="center"/>
    </xf>
    <xf numFmtId="42" fontId="22" fillId="12" borderId="134" xfId="0" applyNumberFormat="1" applyFont="1" applyFill="1" applyBorder="1" applyAlignment="1" applyProtection="1">
      <alignment vertical="center"/>
    </xf>
    <xf numFmtId="42" fontId="22" fillId="12" borderId="135" xfId="0" applyNumberFormat="1" applyFont="1" applyFill="1" applyBorder="1" applyAlignment="1" applyProtection="1">
      <alignment vertical="center"/>
    </xf>
    <xf numFmtId="0" fontId="53" fillId="6" borderId="253" xfId="0" applyFont="1" applyFill="1" applyBorder="1" applyProtection="1"/>
    <xf numFmtId="0" fontId="0" fillId="0" borderId="42" xfId="0" applyFont="1" applyBorder="1" applyProtection="1"/>
    <xf numFmtId="0" fontId="0" fillId="0" borderId="43" xfId="0" applyFont="1" applyBorder="1" applyProtection="1"/>
    <xf numFmtId="0" fontId="15" fillId="8" borderId="343" xfId="0" applyFont="1" applyFill="1" applyBorder="1" applyAlignment="1" applyProtection="1">
      <alignment vertical="center"/>
    </xf>
    <xf numFmtId="0" fontId="15" fillId="8" borderId="347" xfId="0" applyFont="1" applyFill="1" applyBorder="1" applyAlignment="1" applyProtection="1">
      <alignment vertical="center"/>
    </xf>
    <xf numFmtId="9" fontId="15" fillId="8" borderId="12" xfId="0" applyNumberFormat="1" applyFont="1" applyFill="1" applyBorder="1" applyAlignment="1" applyProtection="1"/>
    <xf numFmtId="1" fontId="15" fillId="8" borderId="251" xfId="0" applyNumberFormat="1" applyFont="1" applyFill="1" applyBorder="1" applyAlignment="1" applyProtection="1"/>
    <xf numFmtId="0" fontId="15" fillId="8" borderId="251" xfId="0" applyFont="1" applyFill="1" applyBorder="1" applyAlignment="1" applyProtection="1"/>
    <xf numFmtId="0" fontId="15" fillId="8" borderId="343" xfId="0" applyFont="1" applyFill="1" applyBorder="1" applyAlignment="1" applyProtection="1"/>
    <xf numFmtId="0" fontId="15" fillId="8" borderId="347" xfId="0" applyFont="1" applyFill="1" applyBorder="1" applyAlignment="1" applyProtection="1"/>
    <xf numFmtId="166" fontId="15" fillId="8" borderId="12" xfId="0" applyNumberFormat="1" applyFont="1" applyFill="1" applyBorder="1" applyAlignment="1" applyProtection="1"/>
    <xf numFmtId="0" fontId="15" fillId="8" borderId="254" xfId="0" applyFont="1" applyFill="1" applyBorder="1" applyAlignment="1" applyProtection="1"/>
    <xf numFmtId="9" fontId="15" fillId="8" borderId="255" xfId="0" applyNumberFormat="1" applyFont="1" applyFill="1" applyBorder="1" applyAlignment="1" applyProtection="1"/>
    <xf numFmtId="0" fontId="15" fillId="8" borderId="256" xfId="0" applyFont="1" applyFill="1" applyBorder="1" applyAlignment="1" applyProtection="1"/>
    <xf numFmtId="0" fontId="15" fillId="8" borderId="265" xfId="0" applyFont="1" applyFill="1" applyBorder="1" applyAlignment="1" applyProtection="1"/>
    <xf numFmtId="0" fontId="15" fillId="8" borderId="101"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0" fontId="0" fillId="0" borderId="36" xfId="0" applyBorder="1" applyProtection="1"/>
    <xf numFmtId="42" fontId="7"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2" xfId="0" applyNumberFormat="1" applyFont="1" applyFill="1" applyBorder="1" applyAlignment="1" applyProtection="1">
      <alignment wrapText="1"/>
    </xf>
    <xf numFmtId="0" fontId="0" fillId="0" borderId="33" xfId="0" applyFill="1" applyBorder="1" applyProtection="1"/>
    <xf numFmtId="0" fontId="42" fillId="16" borderId="237" xfId="0" applyFont="1" applyFill="1" applyBorder="1" applyAlignment="1" applyProtection="1">
      <alignment horizontal="center" vertical="center" wrapText="1"/>
    </xf>
    <xf numFmtId="6" fontId="19" fillId="16" borderId="276" xfId="0" applyNumberFormat="1" applyFont="1" applyFill="1" applyBorder="1" applyAlignment="1" applyProtection="1"/>
    <xf numFmtId="42" fontId="15" fillId="6" borderId="403" xfId="0" applyNumberFormat="1" applyFont="1" applyFill="1" applyBorder="1" applyAlignment="1" applyProtection="1"/>
    <xf numFmtId="42" fontId="15" fillId="6" borderId="382" xfId="0" applyNumberFormat="1" applyFont="1" applyFill="1" applyBorder="1" applyAlignment="1" applyProtection="1"/>
    <xf numFmtId="42" fontId="15" fillId="6" borderId="433" xfId="0" applyNumberFormat="1" applyFont="1" applyFill="1" applyBorder="1" applyAlignment="1" applyProtection="1"/>
    <xf numFmtId="42" fontId="15" fillId="6" borderId="431" xfId="0" applyNumberFormat="1" applyFont="1" applyFill="1" applyBorder="1" applyAlignment="1" applyProtection="1"/>
    <xf numFmtId="42" fontId="40" fillId="25" borderId="57" xfId="0" applyNumberFormat="1" applyFont="1" applyFill="1" applyBorder="1" applyAlignment="1" applyProtection="1"/>
    <xf numFmtId="0" fontId="0" fillId="0" borderId="97" xfId="0" applyFont="1" applyFill="1" applyBorder="1" applyProtection="1"/>
    <xf numFmtId="0" fontId="0" fillId="0" borderId="98" xfId="0" applyFont="1" applyFill="1" applyBorder="1" applyProtection="1"/>
    <xf numFmtId="42" fontId="40" fillId="25" borderId="87" xfId="0" applyNumberFormat="1" applyFont="1" applyFill="1" applyBorder="1" applyAlignment="1" applyProtection="1"/>
    <xf numFmtId="42" fontId="15" fillId="6" borderId="372" xfId="0" applyNumberFormat="1" applyFont="1" applyFill="1" applyBorder="1" applyAlignment="1" applyProtection="1">
      <alignment horizontal="right" wrapText="1"/>
    </xf>
    <xf numFmtId="42" fontId="15" fillId="6" borderId="338" xfId="0" applyNumberFormat="1" applyFont="1" applyFill="1" applyBorder="1" applyAlignment="1" applyProtection="1">
      <alignment horizontal="right" wrapText="1"/>
    </xf>
    <xf numFmtId="42" fontId="15" fillId="6" borderId="319" xfId="0" applyNumberFormat="1" applyFont="1" applyFill="1" applyBorder="1" applyAlignment="1" applyProtection="1">
      <alignment horizontal="right" wrapText="1"/>
    </xf>
    <xf numFmtId="42" fontId="15" fillId="6" borderId="320" xfId="0" applyNumberFormat="1" applyFont="1" applyFill="1" applyBorder="1" applyAlignment="1" applyProtection="1">
      <alignment horizontal="right" wrapText="1"/>
    </xf>
    <xf numFmtId="42" fontId="15" fillId="6" borderId="427" xfId="0" applyNumberFormat="1" applyFont="1" applyFill="1" applyBorder="1" applyAlignment="1" applyProtection="1">
      <alignment horizontal="right" wrapText="1"/>
    </xf>
    <xf numFmtId="42" fontId="15" fillId="6" borderId="327" xfId="0" applyNumberFormat="1" applyFont="1" applyFill="1" applyBorder="1" applyAlignment="1" applyProtection="1">
      <alignment horizontal="right" wrapText="1"/>
    </xf>
    <xf numFmtId="42" fontId="15" fillId="6" borderId="373" xfId="0" applyNumberFormat="1" applyFont="1" applyFill="1" applyBorder="1" applyAlignment="1" applyProtection="1">
      <alignment horizontal="right" wrapText="1"/>
    </xf>
    <xf numFmtId="0" fontId="15" fillId="28" borderId="538" xfId="0" applyFont="1" applyFill="1" applyBorder="1" applyProtection="1"/>
    <xf numFmtId="0" fontId="15" fillId="28" borderId="0" xfId="0" applyFont="1" applyFill="1" applyBorder="1" applyProtection="1"/>
    <xf numFmtId="0" fontId="15" fillId="28" borderId="0" xfId="0" applyFont="1" applyFill="1" applyBorder="1" applyAlignment="1" applyProtection="1">
      <alignment horizontal="center"/>
    </xf>
    <xf numFmtId="166" fontId="15" fillId="28" borderId="0" xfId="0" applyNumberFormat="1" applyFont="1" applyFill="1" applyBorder="1" applyAlignment="1" applyProtection="1">
      <alignment horizontal="right"/>
    </xf>
    <xf numFmtId="9" fontId="15" fillId="28" borderId="0" xfId="0" applyNumberFormat="1" applyFont="1" applyFill="1" applyBorder="1" applyAlignment="1" applyProtection="1">
      <alignment horizontal="right" wrapText="1"/>
    </xf>
    <xf numFmtId="42" fontId="15" fillId="6" borderId="283" xfId="0" applyNumberFormat="1" applyFont="1" applyFill="1" applyBorder="1" applyAlignment="1" applyProtection="1">
      <alignment horizontal="right" wrapText="1"/>
    </xf>
    <xf numFmtId="42" fontId="15" fillId="6" borderId="432" xfId="0" applyNumberFormat="1" applyFont="1" applyFill="1" applyBorder="1" applyAlignment="1" applyProtection="1">
      <alignment horizontal="right" wrapText="1"/>
    </xf>
    <xf numFmtId="0" fontId="0" fillId="0" borderId="34" xfId="0" applyFont="1" applyBorder="1" applyProtection="1"/>
    <xf numFmtId="0" fontId="0" fillId="0" borderId="167" xfId="0" applyFont="1" applyFill="1" applyBorder="1" applyProtection="1"/>
    <xf numFmtId="0" fontId="0" fillId="0" borderId="60" xfId="0" applyFont="1" applyFill="1" applyBorder="1" applyProtection="1"/>
    <xf numFmtId="0" fontId="0" fillId="0" borderId="67" xfId="0" applyFont="1" applyFill="1" applyBorder="1" applyProtection="1"/>
    <xf numFmtId="5" fontId="40" fillId="8" borderId="182" xfId="0" applyNumberFormat="1" applyFont="1" applyFill="1" applyBorder="1" applyAlignment="1" applyProtection="1">
      <alignment horizontal="right" vertical="center"/>
    </xf>
    <xf numFmtId="5" fontId="40" fillId="8" borderId="183" xfId="0" applyNumberFormat="1" applyFont="1" applyFill="1" applyBorder="1" applyAlignment="1" applyProtection="1">
      <alignment horizontal="right" vertical="center"/>
    </xf>
    <xf numFmtId="0" fontId="0" fillId="0" borderId="68" xfId="0" applyFont="1" applyFill="1" applyBorder="1" applyProtection="1"/>
    <xf numFmtId="0" fontId="0" fillId="0" borderId="419" xfId="0" applyFont="1" applyFill="1" applyBorder="1" applyProtection="1"/>
    <xf numFmtId="0" fontId="0" fillId="0" borderId="76" xfId="0" applyBorder="1" applyProtection="1"/>
    <xf numFmtId="0" fontId="0" fillId="0" borderId="167" xfId="0" applyBorder="1" applyProtection="1"/>
    <xf numFmtId="0" fontId="0" fillId="0" borderId="171" xfId="0" applyBorder="1" applyProtection="1"/>
    <xf numFmtId="0" fontId="15" fillId="0" borderId="545" xfId="0" applyFont="1" applyFill="1" applyBorder="1" applyAlignment="1" applyProtection="1">
      <alignment vertical="top"/>
    </xf>
    <xf numFmtId="0" fontId="0" fillId="0" borderId="32" xfId="0" applyFont="1" applyFill="1" applyBorder="1" applyProtection="1"/>
    <xf numFmtId="0" fontId="15" fillId="0" borderId="19" xfId="0" applyFont="1" applyFill="1" applyBorder="1" applyAlignment="1" applyProtection="1">
      <alignment textRotation="90"/>
    </xf>
    <xf numFmtId="0" fontId="15" fillId="0" borderId="0" xfId="0" applyFont="1" applyFill="1" applyBorder="1" applyAlignment="1" applyProtection="1">
      <alignment textRotation="90"/>
    </xf>
    <xf numFmtId="0" fontId="15" fillId="5" borderId="0" xfId="0"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0" fillId="0" borderId="37" xfId="0" applyFont="1" applyFill="1" applyBorder="1" applyProtection="1"/>
    <xf numFmtId="0" fontId="19" fillId="8" borderId="343" xfId="0" applyFont="1" applyFill="1" applyBorder="1" applyAlignment="1" applyProtection="1">
      <alignment wrapText="1"/>
    </xf>
    <xf numFmtId="0" fontId="19" fillId="8" borderId="344" xfId="0" applyFont="1" applyFill="1" applyBorder="1" applyAlignment="1" applyProtection="1">
      <alignment horizontal="left" wrapText="1"/>
    </xf>
    <xf numFmtId="0" fontId="19" fillId="8" borderId="344" xfId="0" applyFont="1" applyFill="1" applyBorder="1" applyAlignment="1" applyProtection="1">
      <alignment horizontal="center" wrapText="1"/>
    </xf>
    <xf numFmtId="0" fontId="19" fillId="8" borderId="344" xfId="0" applyFont="1" applyFill="1" applyBorder="1" applyAlignment="1" applyProtection="1">
      <alignment wrapText="1"/>
    </xf>
    <xf numFmtId="49" fontId="15" fillId="8" borderId="344" xfId="0" applyNumberFormat="1" applyFont="1" applyFill="1" applyBorder="1" applyAlignment="1" applyProtection="1">
      <alignment horizontal="center" wrapText="1"/>
    </xf>
    <xf numFmtId="49" fontId="15" fillId="8" borderId="347" xfId="0" applyNumberFormat="1" applyFont="1" applyFill="1" applyBorder="1" applyAlignment="1" applyProtection="1">
      <alignment horizontal="center" wrapText="1"/>
    </xf>
    <xf numFmtId="0" fontId="19" fillId="8" borderId="343" xfId="0" applyFont="1" applyFill="1" applyBorder="1" applyAlignment="1" applyProtection="1">
      <alignment horizontal="left"/>
    </xf>
    <xf numFmtId="49" fontId="15" fillId="8" borderId="344" xfId="0" applyNumberFormat="1" applyFont="1" applyFill="1" applyBorder="1" applyAlignment="1" applyProtection="1">
      <alignment horizontal="left" wrapText="1"/>
    </xf>
    <xf numFmtId="0" fontId="15" fillId="8" borderId="288" xfId="0" applyFont="1" applyFill="1" applyBorder="1" applyAlignment="1" applyProtection="1">
      <alignment horizontal="center" wrapText="1"/>
    </xf>
    <xf numFmtId="0" fontId="15" fillId="8" borderId="422" xfId="0" applyFont="1" applyFill="1" applyBorder="1" applyAlignment="1" applyProtection="1">
      <alignment horizontal="center" wrapText="1"/>
    </xf>
    <xf numFmtId="0" fontId="0" fillId="8" borderId="355" xfId="0" applyFont="1" applyFill="1" applyBorder="1" applyProtection="1"/>
    <xf numFmtId="0" fontId="15" fillId="8" borderId="355" xfId="0" applyFont="1" applyFill="1" applyBorder="1" applyAlignment="1" applyProtection="1">
      <alignment horizontal="center" wrapText="1"/>
    </xf>
    <xf numFmtId="0" fontId="15" fillId="8" borderId="355" xfId="0" applyFont="1" applyFill="1" applyBorder="1" applyAlignment="1" applyProtection="1">
      <alignment wrapText="1"/>
    </xf>
    <xf numFmtId="49" fontId="15" fillId="8" borderId="355" xfId="0" applyNumberFormat="1" applyFont="1" applyFill="1" applyBorder="1" applyAlignment="1" applyProtection="1">
      <alignment horizontal="center" wrapText="1"/>
    </xf>
    <xf numFmtId="49" fontId="15" fillId="8" borderId="350" xfId="0" applyNumberFormat="1" applyFont="1" applyFill="1" applyBorder="1" applyAlignment="1" applyProtection="1">
      <alignment horizontal="center" wrapText="1"/>
    </xf>
    <xf numFmtId="0" fontId="15" fillId="8" borderId="288" xfId="0" applyFont="1" applyFill="1" applyBorder="1" applyAlignment="1" applyProtection="1"/>
    <xf numFmtId="0" fontId="15" fillId="8" borderId="289"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1" fillId="0" borderId="0" xfId="0" applyFont="1" applyProtection="1">
      <protection locked="0"/>
    </xf>
    <xf numFmtId="0" fontId="0" fillId="0" borderId="0" xfId="0" applyAlignment="1" applyProtection="1">
      <alignment vertical="top"/>
      <protection locked="0"/>
    </xf>
    <xf numFmtId="0" fontId="23" fillId="0" borderId="449"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3" fillId="0" borderId="450" xfId="0" applyFont="1" applyBorder="1" applyAlignment="1" applyProtection="1">
      <alignment horizontal="center" vertical="top" wrapText="1"/>
      <protection locked="0"/>
    </xf>
    <xf numFmtId="0" fontId="23" fillId="0" borderId="451" xfId="0" applyFont="1" applyBorder="1" applyAlignment="1" applyProtection="1">
      <alignment horizontal="center" vertical="top" wrapText="1"/>
      <protection locked="0"/>
    </xf>
    <xf numFmtId="0" fontId="23" fillId="0" borderId="448"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2" fillId="0" borderId="195" xfId="0" applyFont="1" applyBorder="1" applyAlignment="1" applyProtection="1">
      <alignment horizontal="center" vertical="top"/>
    </xf>
    <xf numFmtId="0" fontId="23" fillId="0" borderId="453" xfId="0" applyFont="1" applyBorder="1" applyAlignment="1" applyProtection="1">
      <alignment horizontal="center" vertical="top" wrapText="1"/>
    </xf>
    <xf numFmtId="0" fontId="0" fillId="0" borderId="34" xfId="0" applyBorder="1" applyAlignment="1" applyProtection="1">
      <alignment vertical="top"/>
    </xf>
    <xf numFmtId="0" fontId="72" fillId="0" borderId="0" xfId="0" applyFont="1" applyBorder="1" applyAlignment="1" applyProtection="1">
      <alignment horizontal="center" vertical="top"/>
    </xf>
    <xf numFmtId="0" fontId="23" fillId="0" borderId="454" xfId="0" applyFont="1" applyBorder="1" applyAlignment="1" applyProtection="1">
      <alignment horizontal="center" vertical="top" wrapText="1"/>
    </xf>
    <xf numFmtId="0" fontId="72" fillId="0" borderId="76" xfId="0" applyFont="1" applyBorder="1" applyAlignment="1" applyProtection="1">
      <alignment horizontal="center" vertical="top"/>
    </xf>
    <xf numFmtId="0" fontId="23" fillId="0" borderId="455" xfId="0" applyFont="1" applyBorder="1" applyAlignment="1" applyProtection="1">
      <alignment horizontal="center" vertical="top" wrapText="1"/>
    </xf>
    <xf numFmtId="0" fontId="23"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2" fillId="0" borderId="428" xfId="0" applyFont="1" applyBorder="1" applyAlignment="1" applyProtection="1">
      <alignment horizontal="center" vertical="top"/>
    </xf>
    <xf numFmtId="0" fontId="23" fillId="0" borderId="452" xfId="0" applyFont="1" applyBorder="1" applyAlignment="1" applyProtection="1">
      <alignment horizontal="center" vertical="top" wrapText="1"/>
    </xf>
    <xf numFmtId="0" fontId="23" fillId="0" borderId="456" xfId="0" applyFont="1" applyBorder="1" applyAlignment="1" applyProtection="1">
      <alignment horizontal="center" vertical="top" wrapText="1"/>
    </xf>
    <xf numFmtId="0" fontId="72" fillId="0" borderId="0" xfId="0" applyFont="1" applyBorder="1" applyAlignment="1" applyProtection="1">
      <alignment vertical="top" wrapText="1"/>
    </xf>
    <xf numFmtId="0" fontId="72" fillId="0" borderId="76"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78" xfId="0" applyNumberFormat="1" applyFont="1" applyFill="1" applyBorder="1" applyAlignment="1" applyProtection="1">
      <alignment horizontal="center"/>
      <protection locked="0"/>
    </xf>
    <xf numFmtId="0" fontId="15" fillId="0" borderId="242" xfId="0" applyFont="1" applyFill="1" applyBorder="1" applyAlignment="1" applyProtection="1">
      <alignment wrapText="1"/>
      <protection locked="0"/>
    </xf>
    <xf numFmtId="0" fontId="15" fillId="0" borderId="343" xfId="0" applyFont="1" applyFill="1" applyBorder="1" applyAlignment="1" applyProtection="1">
      <alignment wrapText="1"/>
      <protection locked="0"/>
    </xf>
    <xf numFmtId="0" fontId="15" fillId="0" borderId="242" xfId="0" applyFont="1" applyBorder="1" applyAlignment="1" applyProtection="1">
      <alignment wrapText="1"/>
      <protection locked="0"/>
    </xf>
    <xf numFmtId="0" fontId="15" fillId="0" borderId="237" xfId="0" applyFont="1" applyBorder="1" applyAlignment="1" applyProtection="1">
      <alignment wrapText="1"/>
      <protection locked="0"/>
    </xf>
    <xf numFmtId="44" fontId="42" fillId="6" borderId="148" xfId="0" applyNumberFormat="1" applyFont="1" applyFill="1" applyBorder="1" applyAlignment="1" applyProtection="1">
      <alignment vertical="center"/>
    </xf>
    <xf numFmtId="5" fontId="32" fillId="0" borderId="0" xfId="0" applyNumberFormat="1" applyFont="1" applyFill="1" applyBorder="1" applyAlignment="1" applyProtection="1">
      <alignment horizontal="left" vertical="center"/>
    </xf>
    <xf numFmtId="0" fontId="32" fillId="0" borderId="0" xfId="0" applyFont="1" applyBorder="1" applyAlignment="1" applyProtection="1">
      <alignment horizontal="lef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166" fontId="15" fillId="0" borderId="258" xfId="0" applyNumberFormat="1" applyFont="1" applyFill="1" applyBorder="1" applyAlignment="1" applyProtection="1">
      <alignment wrapText="1"/>
      <protection locked="0"/>
    </xf>
    <xf numFmtId="166" fontId="15" fillId="0" borderId="260" xfId="0" applyNumberFormat="1" applyFont="1" applyFill="1" applyBorder="1" applyAlignment="1" applyProtection="1">
      <alignment wrapText="1"/>
      <protection locked="0"/>
    </xf>
    <xf numFmtId="166" fontId="15" fillId="8" borderId="222" xfId="0" applyNumberFormat="1" applyFont="1" applyFill="1" applyBorder="1" applyAlignment="1" applyProtection="1">
      <alignment wrapText="1"/>
    </xf>
    <xf numFmtId="0" fontId="0" fillId="0" borderId="446" xfId="0" applyBorder="1" applyAlignment="1" applyProtection="1">
      <alignment vertical="top"/>
    </xf>
    <xf numFmtId="166" fontId="15" fillId="0" borderId="548" xfId="0" applyNumberFormat="1" applyFont="1" applyFill="1" applyBorder="1" applyAlignment="1" applyProtection="1">
      <alignment wrapText="1"/>
      <protection locked="0"/>
    </xf>
    <xf numFmtId="166" fontId="15" fillId="8" borderId="544" xfId="0" applyNumberFormat="1" applyFont="1" applyFill="1" applyBorder="1" applyAlignment="1" applyProtection="1">
      <alignment wrapText="1"/>
    </xf>
    <xf numFmtId="166" fontId="15" fillId="0" borderId="240" xfId="0" applyNumberFormat="1" applyFont="1" applyFill="1" applyBorder="1" applyAlignment="1" applyProtection="1">
      <alignment wrapText="1"/>
      <protection locked="0"/>
    </xf>
    <xf numFmtId="166" fontId="15" fillId="0" borderId="245" xfId="0" applyNumberFormat="1" applyFont="1" applyFill="1" applyBorder="1" applyAlignment="1" applyProtection="1">
      <alignment wrapText="1"/>
      <protection locked="0"/>
    </xf>
    <xf numFmtId="0" fontId="15" fillId="0" borderId="549" xfId="0" applyFont="1" applyFill="1" applyBorder="1" applyAlignment="1" applyProtection="1">
      <protection locked="0"/>
    </xf>
    <xf numFmtId="0" fontId="15" fillId="0" borderId="550" xfId="0" applyFont="1" applyFill="1" applyBorder="1" applyAlignment="1" applyProtection="1">
      <protection locked="0"/>
    </xf>
    <xf numFmtId="0" fontId="15" fillId="8" borderId="551" xfId="0" applyFont="1" applyFill="1" applyBorder="1" applyAlignment="1" applyProtection="1"/>
    <xf numFmtId="0" fontId="15" fillId="0" borderId="327" xfId="0" applyFont="1" applyFill="1" applyBorder="1" applyAlignment="1" applyProtection="1">
      <alignment horizontal="center"/>
      <protection locked="0"/>
    </xf>
    <xf numFmtId="42" fontId="15" fillId="0" borderId="238" xfId="0" applyNumberFormat="1" applyFont="1" applyFill="1" applyBorder="1" applyAlignment="1" applyProtection="1">
      <alignment horizontal="right"/>
      <protection locked="0"/>
    </xf>
    <xf numFmtId="42" fontId="15" fillId="0" borderId="243" xfId="0" applyNumberFormat="1" applyFont="1" applyFill="1" applyBorder="1" applyAlignment="1" applyProtection="1">
      <alignment horizontal="right"/>
      <protection locked="0"/>
    </xf>
    <xf numFmtId="42" fontId="15" fillId="0" borderId="248" xfId="0" applyNumberFormat="1" applyFont="1" applyFill="1" applyBorder="1" applyAlignment="1" applyProtection="1">
      <alignment horizontal="right"/>
      <protection locked="0"/>
    </xf>
    <xf numFmtId="42" fontId="15" fillId="0" borderId="406" xfId="0" applyNumberFormat="1" applyFont="1" applyFill="1" applyBorder="1" applyAlignment="1" applyProtection="1">
      <alignment horizontal="right"/>
      <protection locked="0"/>
    </xf>
    <xf numFmtId="0" fontId="40" fillId="0" borderId="397" xfId="0" applyFont="1" applyFill="1" applyBorder="1" applyAlignment="1" applyProtection="1">
      <alignment vertical="center" wrapText="1"/>
      <protection locked="0"/>
    </xf>
    <xf numFmtId="42" fontId="16" fillId="6" borderId="149" xfId="0" applyNumberFormat="1" applyFont="1" applyFill="1" applyBorder="1" applyProtection="1"/>
    <xf numFmtId="42" fontId="16" fillId="6" borderId="230" xfId="0" applyNumberFormat="1" applyFont="1" applyFill="1" applyBorder="1" applyProtection="1"/>
    <xf numFmtId="42" fontId="16" fillId="6" borderId="231" xfId="0" applyNumberFormat="1" applyFont="1" applyFill="1" applyBorder="1" applyProtection="1"/>
    <xf numFmtId="0" fontId="15" fillId="0" borderId="276" xfId="0" applyNumberFormat="1" applyFont="1" applyFill="1" applyBorder="1" applyAlignment="1" applyProtection="1">
      <protection locked="0"/>
    </xf>
    <xf numFmtId="0" fontId="15" fillId="0" borderId="279" xfId="0" applyNumberFormat="1" applyFont="1" applyFill="1" applyBorder="1" applyAlignment="1" applyProtection="1">
      <protection locked="0"/>
    </xf>
    <xf numFmtId="0" fontId="15" fillId="0" borderId="440" xfId="0" applyNumberFormat="1" applyFont="1" applyFill="1" applyBorder="1" applyAlignment="1" applyProtection="1">
      <protection locked="0"/>
    </xf>
    <xf numFmtId="0" fontId="15" fillId="0" borderId="442" xfId="0" applyNumberFormat="1" applyFont="1" applyFill="1" applyBorder="1" applyAlignment="1" applyProtection="1">
      <protection locked="0"/>
    </xf>
    <xf numFmtId="0" fontId="15" fillId="0" borderId="444" xfId="0" applyNumberFormat="1" applyFont="1" applyFill="1" applyBorder="1" applyAlignment="1" applyProtection="1">
      <protection locked="0"/>
    </xf>
    <xf numFmtId="0" fontId="15" fillId="0" borderId="555" xfId="0" applyNumberFormat="1" applyFont="1" applyFill="1" applyBorder="1" applyAlignment="1" applyProtection="1">
      <protection locked="0"/>
    </xf>
    <xf numFmtId="0" fontId="15" fillId="0" borderId="432" xfId="0" applyNumberFormat="1" applyFont="1" applyFill="1" applyBorder="1" applyAlignment="1" applyProtection="1">
      <protection locked="0"/>
    </xf>
    <xf numFmtId="0" fontId="42" fillId="0" borderId="66"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19" fillId="3" borderId="212" xfId="0" applyFont="1" applyFill="1" applyBorder="1" applyAlignment="1" applyProtection="1">
      <alignment wrapText="1"/>
    </xf>
    <xf numFmtId="0" fontId="15" fillId="8" borderId="242" xfId="0" applyFont="1" applyFill="1" applyBorder="1" applyAlignment="1" applyProtection="1"/>
    <xf numFmtId="44" fontId="3" fillId="8" borderId="320" xfId="0" applyNumberFormat="1" applyFont="1" applyFill="1" applyBorder="1" applyAlignment="1" applyProtection="1"/>
    <xf numFmtId="0" fontId="15" fillId="3" borderId="397" xfId="0" applyFont="1" applyFill="1" applyBorder="1" applyAlignment="1" applyProtection="1">
      <protection locked="0"/>
    </xf>
    <xf numFmtId="0" fontId="15" fillId="3" borderId="242" xfId="0" applyFont="1" applyFill="1" applyBorder="1" applyAlignment="1" applyProtection="1">
      <protection locked="0"/>
    </xf>
    <xf numFmtId="0" fontId="5" fillId="16" borderId="160" xfId="0" applyFont="1" applyFill="1" applyBorder="1" applyAlignment="1" applyProtection="1">
      <alignment horizontal="center" vertical="center" wrapText="1"/>
    </xf>
    <xf numFmtId="0" fontId="5" fillId="16" borderId="428" xfId="0" applyFont="1" applyFill="1" applyBorder="1" applyAlignment="1" applyProtection="1">
      <alignment horizontal="center" vertical="center" wrapText="1"/>
    </xf>
    <xf numFmtId="0" fontId="5" fillId="16" borderId="429"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38"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0" xfId="0" applyNumberFormat="1" applyFont="1" applyFill="1" applyBorder="1" applyAlignment="1" applyProtection="1">
      <protection locked="0"/>
    </xf>
    <xf numFmtId="7" fontId="3" fillId="4" borderId="561" xfId="0" applyNumberFormat="1" applyFont="1" applyFill="1" applyBorder="1" applyAlignment="1" applyProtection="1">
      <alignment horizontal="center"/>
    </xf>
    <xf numFmtId="44" fontId="3" fillId="3" borderId="412" xfId="0" applyNumberFormat="1" applyFont="1" applyFill="1" applyBorder="1" applyAlignment="1" applyProtection="1">
      <protection locked="0"/>
    </xf>
    <xf numFmtId="166" fontId="40" fillId="16" borderId="230"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75" xfId="0" applyNumberFormat="1" applyFont="1" applyBorder="1" applyAlignment="1" applyProtection="1">
      <alignment vertical="center"/>
      <protection locked="0"/>
    </xf>
    <xf numFmtId="14" fontId="3" fillId="25" borderId="81" xfId="0" applyNumberFormat="1" applyFont="1" applyFill="1" applyBorder="1" applyAlignment="1" applyProtection="1">
      <alignment vertical="center"/>
      <protection locked="0"/>
    </xf>
    <xf numFmtId="9" fontId="53" fillId="0" borderId="407" xfId="0" applyNumberFormat="1" applyFont="1" applyFill="1" applyBorder="1" applyProtection="1">
      <protection locked="0"/>
    </xf>
    <xf numFmtId="9" fontId="53" fillId="0" borderId="411" xfId="0" applyNumberFormat="1" applyFont="1" applyFill="1" applyBorder="1" applyProtection="1">
      <protection locked="0"/>
    </xf>
    <xf numFmtId="5" fontId="42" fillId="0" borderId="0" xfId="0" applyNumberFormat="1" applyFont="1" applyFill="1" applyBorder="1" applyAlignment="1" applyProtection="1">
      <alignment vertical="center"/>
    </xf>
    <xf numFmtId="6" fontId="42" fillId="0" borderId="0" xfId="0" applyNumberFormat="1" applyFont="1" applyFill="1" applyBorder="1" applyAlignment="1" applyProtection="1">
      <alignment vertical="center"/>
    </xf>
    <xf numFmtId="0" fontId="1" fillId="0" borderId="0" xfId="0" applyFont="1" applyFill="1" applyBorder="1" applyProtection="1"/>
    <xf numFmtId="16" fontId="1" fillId="0" borderId="478" xfId="0" applyNumberFormat="1" applyFont="1" applyFill="1" applyBorder="1" applyProtection="1"/>
    <xf numFmtId="16" fontId="1" fillId="0" borderId="465" xfId="0" applyNumberFormat="1" applyFont="1" applyFill="1" applyBorder="1" applyProtection="1"/>
    <xf numFmtId="16" fontId="1" fillId="0" borderId="466" xfId="0" applyNumberFormat="1" applyFont="1" applyFill="1" applyBorder="1" applyProtection="1"/>
    <xf numFmtId="16" fontId="1" fillId="0" borderId="501" xfId="0" applyNumberFormat="1" applyFont="1" applyFill="1" applyBorder="1" applyProtection="1"/>
    <xf numFmtId="16" fontId="0" fillId="0" borderId="490" xfId="0" applyNumberFormat="1" applyFont="1" applyFill="1" applyBorder="1" applyProtection="1"/>
    <xf numFmtId="0" fontId="0" fillId="0" borderId="0" xfId="0" applyProtection="1"/>
    <xf numFmtId="0" fontId="15" fillId="0" borderId="0" xfId="0" applyFont="1" applyFill="1" applyBorder="1" applyAlignment="1" applyProtection="1"/>
    <xf numFmtId="0" fontId="20" fillId="16" borderId="0" xfId="0" applyFont="1" applyFill="1" applyBorder="1" applyAlignment="1" applyProtection="1"/>
    <xf numFmtId="0" fontId="0" fillId="0" borderId="0" xfId="0" applyProtection="1"/>
    <xf numFmtId="0" fontId="14" fillId="6" borderId="311" xfId="0" applyFont="1" applyFill="1" applyBorder="1" applyAlignment="1" applyProtection="1">
      <alignment horizontal="center"/>
    </xf>
    <xf numFmtId="0" fontId="14" fillId="6" borderId="381" xfId="0" applyFont="1" applyFill="1" applyBorder="1" applyAlignment="1" applyProtection="1">
      <alignment horizontal="center"/>
    </xf>
    <xf numFmtId="0" fontId="0" fillId="6" borderId="381" xfId="0" applyFont="1" applyFill="1" applyBorder="1" applyAlignment="1" applyProtection="1">
      <alignment horizontal="center"/>
    </xf>
    <xf numFmtId="0" fontId="0" fillId="6" borderId="434" xfId="0" applyFont="1" applyFill="1" applyBorder="1" applyAlignment="1" applyProtection="1">
      <alignment horizontal="center"/>
    </xf>
    <xf numFmtId="44" fontId="3" fillId="8" borderId="242" xfId="0" applyNumberFormat="1" applyFont="1" applyFill="1" applyBorder="1" applyAlignment="1" applyProtection="1"/>
    <xf numFmtId="0" fontId="3" fillId="8" borderId="243" xfId="0" applyFont="1" applyFill="1" applyBorder="1" applyAlignment="1" applyProtection="1"/>
    <xf numFmtId="0" fontId="0" fillId="0" borderId="496" xfId="0" applyBorder="1" applyProtection="1"/>
    <xf numFmtId="0" fontId="15" fillId="0" borderId="76" xfId="0" applyFont="1" applyBorder="1" applyProtection="1"/>
    <xf numFmtId="0" fontId="15" fillId="0" borderId="34" xfId="0" applyFont="1" applyBorder="1" applyProtection="1"/>
    <xf numFmtId="0" fontId="2" fillId="16" borderId="9" xfId="0" applyFont="1" applyFill="1" applyBorder="1" applyAlignment="1" applyProtection="1">
      <alignment horizontal="center" wrapText="1"/>
    </xf>
    <xf numFmtId="0" fontId="16" fillId="16" borderId="113" xfId="0" applyFont="1" applyFill="1" applyBorder="1" applyProtection="1"/>
    <xf numFmtId="0" fontId="16" fillId="16" borderId="89" xfId="0" applyFont="1" applyFill="1" applyBorder="1" applyProtection="1"/>
    <xf numFmtId="0" fontId="2" fillId="16" borderId="89" xfId="0" applyFont="1" applyFill="1" applyBorder="1" applyProtection="1"/>
    <xf numFmtId="0" fontId="2" fillId="16" borderId="134" xfId="0" applyFont="1" applyFill="1" applyBorder="1" applyProtection="1"/>
    <xf numFmtId="0" fontId="15" fillId="0" borderId="43" xfId="0" applyFont="1" applyBorder="1" applyProtection="1"/>
    <xf numFmtId="9" fontId="39" fillId="16" borderId="237" xfId="0" applyNumberFormat="1" applyFont="1" applyFill="1" applyBorder="1" applyAlignment="1" applyProtection="1">
      <alignment horizontal="center" vertical="center" wrapText="1"/>
    </xf>
    <xf numFmtId="41" fontId="14" fillId="6" borderId="274" xfId="0" applyNumberFormat="1" applyFont="1" applyFill="1" applyBorder="1" applyAlignment="1" applyProtection="1">
      <alignment horizontal="center"/>
    </xf>
    <xf numFmtId="41" fontId="14" fillId="6" borderId="275" xfId="0" applyNumberFormat="1" applyFont="1" applyFill="1" applyBorder="1" applyAlignment="1" applyProtection="1">
      <alignment horizontal="center"/>
    </xf>
    <xf numFmtId="41" fontId="14" fillId="6" borderId="296" xfId="0" applyNumberFormat="1" applyFont="1" applyFill="1" applyBorder="1" applyAlignment="1" applyProtection="1">
      <alignment horizontal="center"/>
    </xf>
    <xf numFmtId="9" fontId="39" fillId="16" borderId="242" xfId="0" applyNumberFormat="1" applyFont="1" applyFill="1" applyBorder="1" applyAlignment="1" applyProtection="1">
      <alignment horizontal="center" vertical="center" wrapText="1"/>
    </xf>
    <xf numFmtId="41" fontId="14" fillId="6" borderId="277" xfId="0" applyNumberFormat="1" applyFont="1" applyFill="1" applyBorder="1" applyAlignment="1" applyProtection="1">
      <alignment horizontal="center"/>
    </xf>
    <xf numFmtId="41" fontId="14" fillId="6" borderId="278" xfId="0" applyNumberFormat="1" applyFont="1" applyFill="1" applyBorder="1" applyAlignment="1" applyProtection="1">
      <alignment horizontal="center"/>
    </xf>
    <xf numFmtId="41" fontId="14" fillId="6" borderId="297" xfId="0" applyNumberFormat="1" applyFont="1" applyFill="1" applyBorder="1" applyAlignment="1" applyProtection="1">
      <alignment horizontal="center"/>
    </xf>
    <xf numFmtId="0" fontId="15" fillId="9" borderId="279" xfId="0" applyFont="1" applyFill="1" applyBorder="1" applyAlignment="1" applyProtection="1">
      <alignment horizontal="center"/>
    </xf>
    <xf numFmtId="9" fontId="39" fillId="16" borderId="65" xfId="0" applyNumberFormat="1" applyFont="1" applyFill="1" applyBorder="1" applyAlignment="1" applyProtection="1">
      <alignment horizontal="center" vertical="center" wrapText="1"/>
    </xf>
    <xf numFmtId="41" fontId="14" fillId="6" borderId="298" xfId="0" applyNumberFormat="1" applyFont="1" applyFill="1" applyBorder="1" applyAlignment="1" applyProtection="1">
      <alignment horizontal="center"/>
    </xf>
    <xf numFmtId="41" fontId="14" fillId="6" borderId="104" xfId="0" applyNumberFormat="1" applyFont="1" applyFill="1" applyBorder="1" applyAlignment="1" applyProtection="1">
      <alignment horizontal="center"/>
    </xf>
    <xf numFmtId="41" fontId="14" fillId="6" borderId="299" xfId="0" applyNumberFormat="1" applyFont="1" applyFill="1" applyBorder="1" applyAlignment="1" applyProtection="1">
      <alignment horizontal="center"/>
    </xf>
    <xf numFmtId="0" fontId="15" fillId="9" borderId="122" xfId="0" applyFont="1" applyFill="1" applyBorder="1" applyAlignment="1" applyProtection="1">
      <alignment horizontal="center"/>
    </xf>
    <xf numFmtId="9" fontId="39" fillId="16" borderId="110" xfId="0" applyNumberFormat="1" applyFont="1" applyFill="1" applyBorder="1" applyAlignment="1" applyProtection="1">
      <alignment horizontal="center" vertical="center" wrapText="1"/>
    </xf>
    <xf numFmtId="0" fontId="15" fillId="9" borderId="227" xfId="0" applyFont="1" applyFill="1" applyBorder="1" applyAlignment="1" applyProtection="1">
      <alignment horizontal="center"/>
    </xf>
    <xf numFmtId="0" fontId="0" fillId="9" borderId="227" xfId="0" applyFont="1" applyFill="1" applyBorder="1" applyAlignment="1" applyProtection="1">
      <alignment horizontal="center"/>
    </xf>
    <xf numFmtId="0" fontId="19" fillId="9" borderId="64" xfId="0" applyFont="1" applyFill="1" applyBorder="1" applyAlignment="1" applyProtection="1">
      <alignment horizontal="center"/>
    </xf>
    <xf numFmtId="10" fontId="6" fillId="16" borderId="292" xfId="0" applyNumberFormat="1" applyFont="1" applyFill="1" applyBorder="1" applyAlignment="1" applyProtection="1">
      <alignment horizontal="center" vertical="center" wrapText="1"/>
    </xf>
    <xf numFmtId="41" fontId="14" fillId="6" borderId="280" xfId="0" applyNumberFormat="1" applyFont="1" applyFill="1" applyBorder="1" applyAlignment="1" applyProtection="1">
      <alignment horizontal="center"/>
    </xf>
    <xf numFmtId="41" fontId="14" fillId="6" borderId="281" xfId="0" applyNumberFormat="1" applyFont="1" applyFill="1" applyBorder="1" applyAlignment="1" applyProtection="1">
      <alignment horizontal="center"/>
    </xf>
    <xf numFmtId="41" fontId="14" fillId="6" borderId="300" xfId="0" applyNumberFormat="1" applyFont="1" applyFill="1" applyBorder="1" applyAlignment="1" applyProtection="1">
      <alignment horizontal="center"/>
    </xf>
    <xf numFmtId="0" fontId="15" fillId="9" borderId="283" xfId="0" applyFont="1" applyFill="1" applyBorder="1" applyAlignment="1" applyProtection="1">
      <alignment horizontal="center"/>
    </xf>
    <xf numFmtId="10" fontId="6" fillId="16" borderId="293" xfId="0" applyNumberFormat="1" applyFont="1" applyFill="1" applyBorder="1" applyAlignment="1" applyProtection="1">
      <alignment horizontal="center" vertical="center" wrapText="1"/>
    </xf>
    <xf numFmtId="41" fontId="14" fillId="6" borderId="288" xfId="0" applyNumberFormat="1" applyFont="1" applyFill="1" applyBorder="1" applyAlignment="1" applyProtection="1">
      <alignment horizontal="center"/>
    </xf>
    <xf numFmtId="41" fontId="14" fillId="6" borderId="289" xfId="0" applyNumberFormat="1" applyFont="1" applyFill="1" applyBorder="1" applyAlignment="1" applyProtection="1">
      <alignment horizontal="center"/>
    </xf>
    <xf numFmtId="41" fontId="14" fillId="6" borderId="301" xfId="0" applyNumberFormat="1" applyFont="1" applyFill="1" applyBorder="1" applyAlignment="1" applyProtection="1">
      <alignment horizontal="center"/>
    </xf>
    <xf numFmtId="0" fontId="15" fillId="9" borderId="287" xfId="0" applyFont="1" applyFill="1" applyBorder="1" applyAlignment="1" applyProtection="1">
      <alignment horizontal="center"/>
    </xf>
    <xf numFmtId="9" fontId="39" fillId="16" borderId="1" xfId="0" applyNumberFormat="1" applyFont="1" applyFill="1" applyBorder="1" applyAlignment="1" applyProtection="1">
      <alignment horizontal="center" vertical="center" wrapText="1"/>
    </xf>
    <xf numFmtId="0" fontId="15" fillId="9" borderId="114" xfId="0" applyFont="1" applyFill="1" applyBorder="1" applyAlignment="1" applyProtection="1">
      <alignment horizontal="center"/>
    </xf>
    <xf numFmtId="0" fontId="15" fillId="9" borderId="272" xfId="0" applyFont="1" applyFill="1" applyBorder="1" applyAlignment="1" applyProtection="1">
      <alignment horizontal="center"/>
    </xf>
    <xf numFmtId="0" fontId="15" fillId="9" borderId="103" xfId="0" applyFont="1" applyFill="1" applyBorder="1" applyAlignment="1" applyProtection="1">
      <alignment horizontal="center"/>
    </xf>
    <xf numFmtId="0" fontId="0" fillId="9" borderId="103" xfId="0" applyFont="1" applyFill="1" applyBorder="1" applyAlignment="1" applyProtection="1">
      <alignment horizontal="center"/>
    </xf>
    <xf numFmtId="0" fontId="19" fillId="9" borderId="86" xfId="0" applyFont="1" applyFill="1" applyBorder="1" applyAlignment="1" applyProtection="1">
      <alignment horizontal="center"/>
    </xf>
    <xf numFmtId="9" fontId="39" fillId="21" borderId="9" xfId="0" applyNumberFormat="1" applyFont="1" applyFill="1" applyBorder="1" applyAlignment="1" applyProtection="1">
      <alignment horizontal="center" vertical="center" wrapText="1"/>
    </xf>
    <xf numFmtId="0" fontId="15" fillId="21" borderId="7" xfId="0" applyFont="1" applyFill="1" applyBorder="1" applyAlignment="1" applyProtection="1">
      <alignment horizontal="center"/>
    </xf>
    <xf numFmtId="0" fontId="15" fillId="21" borderId="219" xfId="0" applyFont="1" applyFill="1" applyBorder="1" applyAlignment="1" applyProtection="1">
      <alignment horizontal="center"/>
    </xf>
    <xf numFmtId="0" fontId="0" fillId="21" borderId="7" xfId="0" applyFont="1" applyFill="1" applyBorder="1" applyAlignment="1" applyProtection="1">
      <alignment horizontal="center"/>
    </xf>
    <xf numFmtId="0" fontId="19" fillId="21" borderId="223" xfId="0" applyFont="1" applyFill="1" applyBorder="1" applyAlignment="1" applyProtection="1">
      <alignment horizontal="center"/>
    </xf>
    <xf numFmtId="9" fontId="39" fillId="16" borderId="273" xfId="0" applyNumberFormat="1" applyFont="1" applyFill="1" applyBorder="1" applyAlignment="1" applyProtection="1">
      <alignment horizontal="center" vertical="center" wrapText="1"/>
    </xf>
    <xf numFmtId="0" fontId="15" fillId="6" borderId="274" xfId="0" applyFont="1" applyFill="1" applyBorder="1" applyAlignment="1" applyProtection="1">
      <alignment horizontal="center"/>
    </xf>
    <xf numFmtId="0" fontId="15" fillId="6" borderId="275" xfId="0" applyFont="1" applyFill="1" applyBorder="1" applyAlignment="1" applyProtection="1">
      <alignment horizontal="center"/>
    </xf>
    <xf numFmtId="0" fontId="15" fillId="6" borderId="266" xfId="0" applyFont="1" applyFill="1" applyBorder="1" applyAlignment="1" applyProtection="1">
      <alignment horizontal="center"/>
    </xf>
    <xf numFmtId="0" fontId="15" fillId="9" borderId="217" xfId="0" applyFont="1" applyFill="1" applyBorder="1" applyAlignment="1" applyProtection="1">
      <alignment horizontal="center"/>
    </xf>
    <xf numFmtId="0" fontId="2" fillId="16" borderId="295" xfId="0" applyFont="1" applyFill="1" applyBorder="1" applyAlignment="1" applyProtection="1">
      <alignment horizontal="center" vertical="center"/>
    </xf>
    <xf numFmtId="0" fontId="15" fillId="6" borderId="288" xfId="0" applyFont="1" applyFill="1" applyBorder="1" applyAlignment="1" applyProtection="1">
      <alignment horizontal="center"/>
    </xf>
    <xf numFmtId="0" fontId="15" fillId="6" borderId="289" xfId="0" applyFont="1" applyFill="1" applyBorder="1" applyAlignment="1" applyProtection="1">
      <alignment horizontal="center"/>
    </xf>
    <xf numFmtId="0" fontId="15" fillId="6" borderId="302" xfId="0" applyFont="1" applyFill="1" applyBorder="1" applyAlignment="1" applyProtection="1">
      <alignment horizontal="center"/>
    </xf>
    <xf numFmtId="0" fontId="19" fillId="21" borderId="112" xfId="0" applyFont="1" applyFill="1" applyBorder="1" applyAlignment="1" applyProtection="1">
      <alignment horizontal="center"/>
    </xf>
    <xf numFmtId="0" fontId="15" fillId="0" borderId="0" xfId="0" applyFont="1" applyFill="1" applyBorder="1" applyAlignment="1" applyProtection="1">
      <alignment horizontal="left" vertical="top" wrapText="1"/>
    </xf>
    <xf numFmtId="14" fontId="3" fillId="0" borderId="53" xfId="0" applyNumberFormat="1" applyFont="1" applyBorder="1" applyProtection="1">
      <protection locked="0"/>
    </xf>
    <xf numFmtId="14" fontId="15" fillId="0" borderId="244" xfId="0" applyNumberFormat="1" applyFont="1" applyFill="1" applyBorder="1" applyAlignment="1" applyProtection="1">
      <protection locked="0"/>
    </xf>
    <xf numFmtId="14" fontId="15" fillId="0" borderId="259" xfId="0" applyNumberFormat="1" applyFont="1" applyFill="1" applyBorder="1" applyAlignment="1" applyProtection="1">
      <protection locked="0"/>
    </xf>
    <xf numFmtId="42" fontId="15" fillId="6" borderId="372" xfId="0" applyNumberFormat="1" applyFont="1" applyFill="1" applyBorder="1" applyAlignment="1" applyProtection="1">
      <alignment horizontal="left" wrapText="1"/>
      <protection locked="0"/>
    </xf>
    <xf numFmtId="9" fontId="15" fillId="0" borderId="319" xfId="2" applyFont="1" applyFill="1" applyBorder="1" applyAlignment="1" applyProtection="1">
      <alignment horizontal="right" wrapText="1"/>
      <protection locked="0"/>
    </xf>
    <xf numFmtId="42" fontId="15" fillId="0" borderId="319" xfId="0" applyNumberFormat="1" applyFont="1" applyFill="1" applyBorder="1" applyAlignment="1" applyProtection="1">
      <alignment horizontal="left" wrapText="1"/>
      <protection locked="0"/>
    </xf>
    <xf numFmtId="42" fontId="15" fillId="6" borderId="327" xfId="0" applyNumberFormat="1" applyFont="1" applyFill="1" applyBorder="1" applyAlignment="1" applyProtection="1">
      <alignment horizontal="left" wrapText="1"/>
      <protection locked="0"/>
    </xf>
    <xf numFmtId="0" fontId="0" fillId="0" borderId="0" xfId="0"/>
    <xf numFmtId="44" fontId="15" fillId="0" borderId="161" xfId="1" applyFont="1" applyFill="1" applyBorder="1" applyProtection="1">
      <protection locked="0"/>
    </xf>
    <xf numFmtId="44" fontId="15" fillId="0" borderId="275" xfId="1" applyFont="1" applyFill="1" applyBorder="1" applyProtection="1">
      <protection locked="0"/>
    </xf>
    <xf numFmtId="44" fontId="15" fillId="0" borderId="278" xfId="1" applyFont="1" applyFill="1" applyBorder="1" applyProtection="1">
      <protection locked="0"/>
    </xf>
    <xf numFmtId="44" fontId="15" fillId="0" borderId="385" xfId="1" applyFont="1" applyFill="1" applyBorder="1" applyProtection="1">
      <protection locked="0"/>
    </xf>
    <xf numFmtId="44" fontId="15" fillId="0" borderId="285" xfId="1" applyFont="1" applyFill="1" applyBorder="1" applyProtection="1">
      <protection locked="0"/>
    </xf>
    <xf numFmtId="44" fontId="15" fillId="0" borderId="415" xfId="1" applyFont="1" applyFill="1" applyBorder="1" applyProtection="1">
      <protection locked="0"/>
    </xf>
    <xf numFmtId="44" fontId="15" fillId="0" borderId="416" xfId="1" applyFont="1" applyFill="1" applyBorder="1" applyProtection="1">
      <protection locked="0"/>
    </xf>
    <xf numFmtId="0" fontId="5" fillId="0" borderId="0" xfId="0" applyNumberFormat="1" applyFont="1" applyFill="1" applyBorder="1" applyAlignment="1" applyProtection="1">
      <alignment vertical="center"/>
    </xf>
    <xf numFmtId="3" fontId="14" fillId="0" borderId="280" xfId="0" applyNumberFormat="1" applyFont="1" applyFill="1" applyBorder="1" applyAlignment="1" applyProtection="1">
      <alignment vertical="center"/>
      <protection locked="0"/>
    </xf>
    <xf numFmtId="3" fontId="14" fillId="0" borderId="281" xfId="0" applyNumberFormat="1" applyFont="1" applyFill="1" applyBorder="1" applyAlignment="1" applyProtection="1">
      <alignment vertical="center"/>
      <protection locked="0"/>
    </xf>
    <xf numFmtId="0" fontId="0" fillId="0" borderId="0" xfId="0" applyProtection="1"/>
    <xf numFmtId="165" fontId="15" fillId="7" borderId="253" xfId="0" applyNumberFormat="1" applyFont="1" applyFill="1" applyBorder="1" applyProtection="1">
      <protection locked="0"/>
    </xf>
    <xf numFmtId="165" fontId="15" fillId="7" borderId="80" xfId="0" applyNumberFormat="1" applyFont="1" applyFill="1" applyBorder="1" applyProtection="1">
      <protection locked="0"/>
    </xf>
    <xf numFmtId="165" fontId="15" fillId="7" borderId="367" xfId="0" applyNumberFormat="1" applyFont="1" applyFill="1" applyBorder="1" applyProtection="1">
      <protection locked="0"/>
    </xf>
    <xf numFmtId="165" fontId="15" fillId="7" borderId="371" xfId="0" applyNumberFormat="1" applyFont="1" applyFill="1" applyBorder="1" applyProtection="1">
      <protection locked="0"/>
    </xf>
    <xf numFmtId="44" fontId="0" fillId="0" borderId="0" xfId="0" applyNumberFormat="1" applyFont="1" applyFill="1" applyProtection="1">
      <protection locked="0"/>
    </xf>
    <xf numFmtId="42" fontId="15" fillId="25" borderId="56" xfId="0" applyNumberFormat="1" applyFont="1" applyFill="1" applyBorder="1" applyAlignment="1" applyProtection="1"/>
    <xf numFmtId="6" fontId="19" fillId="16" borderId="231" xfId="0" applyNumberFormat="1" applyFont="1" applyFill="1" applyBorder="1" applyAlignment="1" applyProtection="1">
      <alignment horizontal="center" vertical="center" wrapText="1"/>
    </xf>
    <xf numFmtId="6" fontId="19" fillId="16" borderId="149" xfId="0" applyNumberFormat="1" applyFont="1" applyFill="1" applyBorder="1" applyAlignment="1" applyProtection="1">
      <alignment horizontal="center" vertical="center" wrapText="1"/>
    </xf>
    <xf numFmtId="166" fontId="50" fillId="0" borderId="544" xfId="0" applyNumberFormat="1" applyFont="1" applyFill="1" applyBorder="1" applyAlignment="1" applyProtection="1">
      <alignment horizontal="center" vertical="top" wrapText="1"/>
    </xf>
    <xf numFmtId="0" fontId="19" fillId="5" borderId="564" xfId="0" applyNumberFormat="1" applyFont="1" applyFill="1" applyBorder="1" applyAlignment="1" applyProtection="1">
      <alignment horizontal="center" vertical="center"/>
      <protection locked="0"/>
    </xf>
    <xf numFmtId="0" fontId="19" fillId="5" borderId="565" xfId="0" applyNumberFormat="1" applyFont="1" applyFill="1" applyBorder="1" applyAlignment="1" applyProtection="1">
      <alignment horizontal="center" vertical="center"/>
      <protection locked="0"/>
    </xf>
    <xf numFmtId="0" fontId="19" fillId="5" borderId="565" xfId="0" applyNumberFormat="1" applyFont="1" applyFill="1" applyBorder="1" applyAlignment="1" applyProtection="1">
      <alignment horizontal="center"/>
      <protection locked="0"/>
    </xf>
    <xf numFmtId="0" fontId="19" fillId="5" borderId="566" xfId="0" applyNumberFormat="1" applyFont="1" applyFill="1" applyBorder="1" applyAlignment="1" applyProtection="1">
      <alignment horizontal="center" vertical="center"/>
      <protection locked="0"/>
    </xf>
    <xf numFmtId="0" fontId="15" fillId="0" borderId="397" xfId="0" applyFont="1" applyFill="1" applyBorder="1" applyAlignment="1" applyProtection="1">
      <alignment vertical="center"/>
      <protection locked="0"/>
    </xf>
    <xf numFmtId="169" fontId="15" fillId="0" borderId="397" xfId="0" applyNumberFormat="1" applyFont="1" applyFill="1" applyBorder="1" applyAlignment="1" applyProtection="1">
      <protection locked="0"/>
    </xf>
    <xf numFmtId="1" fontId="15" fillId="0" borderId="398" xfId="0" applyNumberFormat="1" applyFont="1" applyFill="1" applyBorder="1" applyAlignment="1" applyProtection="1">
      <protection locked="0"/>
    </xf>
    <xf numFmtId="0" fontId="15" fillId="0" borderId="398" xfId="0" applyFont="1" applyFill="1" applyBorder="1" applyAlignment="1" applyProtection="1">
      <protection locked="0"/>
    </xf>
    <xf numFmtId="0" fontId="15" fillId="0" borderId="567" xfId="0" applyFont="1" applyFill="1" applyBorder="1" applyAlignment="1" applyProtection="1">
      <protection locked="0"/>
    </xf>
    <xf numFmtId="0" fontId="15" fillId="0" borderId="562" xfId="0" applyFont="1" applyFill="1" applyBorder="1" applyAlignment="1" applyProtection="1">
      <protection locked="0"/>
    </xf>
    <xf numFmtId="0" fontId="15" fillId="0" borderId="563" xfId="0" applyFont="1" applyFill="1" applyBorder="1" applyAlignment="1" applyProtection="1">
      <protection locked="0"/>
    </xf>
    <xf numFmtId="0" fontId="0" fillId="0" borderId="544" xfId="0" applyBorder="1" applyProtection="1"/>
    <xf numFmtId="172" fontId="19" fillId="16" borderId="428" xfId="0" applyNumberFormat="1" applyFont="1" applyFill="1" applyBorder="1" applyAlignment="1" applyProtection="1">
      <alignment horizontal="center" vertical="center"/>
      <protection locked="0"/>
    </xf>
    <xf numFmtId="172" fontId="19" fillId="16" borderId="428" xfId="0" applyNumberFormat="1" applyFont="1" applyFill="1" applyBorder="1" applyAlignment="1" applyProtection="1">
      <alignment horizontal="center"/>
      <protection locked="0"/>
    </xf>
    <xf numFmtId="171" fontId="0" fillId="0" borderId="0" xfId="1" applyNumberFormat="1" applyFont="1"/>
    <xf numFmtId="0" fontId="5" fillId="0" borderId="0" xfId="0" applyFont="1" applyBorder="1" applyAlignment="1" applyProtection="1">
      <alignment horizontal="right"/>
    </xf>
    <xf numFmtId="42" fontId="22" fillId="6" borderId="379" xfId="0" applyNumberFormat="1" applyFont="1" applyFill="1" applyBorder="1" applyAlignment="1" applyProtection="1">
      <alignment vertical="center"/>
    </xf>
    <xf numFmtId="0" fontId="50" fillId="0" borderId="33" xfId="0" applyFont="1" applyFill="1" applyBorder="1" applyAlignment="1" applyProtection="1">
      <alignment wrapText="1"/>
      <protection locked="0"/>
    </xf>
    <xf numFmtId="0" fontId="50" fillId="0" borderId="0" xfId="0" applyFont="1" applyFill="1" applyBorder="1" applyAlignment="1" applyProtection="1">
      <alignment wrapText="1"/>
      <protection locked="0"/>
    </xf>
    <xf numFmtId="1" fontId="7" fillId="0" borderId="278" xfId="0" applyNumberFormat="1" applyFont="1" applyBorder="1" applyAlignment="1" applyProtection="1">
      <protection locked="0"/>
    </xf>
    <xf numFmtId="9" fontId="7" fillId="8" borderId="538" xfId="0" applyNumberFormat="1" applyFont="1" applyFill="1" applyBorder="1" applyAlignment="1" applyProtection="1">
      <alignment vertical="center"/>
    </xf>
    <xf numFmtId="1" fontId="7" fillId="8" borderId="447" xfId="0" applyNumberFormat="1" applyFont="1" applyFill="1" applyBorder="1" applyAlignment="1" applyProtection="1"/>
    <xf numFmtId="1" fontId="7" fillId="0" borderId="416" xfId="0" applyNumberFormat="1" applyFont="1" applyBorder="1" applyAlignment="1" applyProtection="1">
      <protection locked="0"/>
    </xf>
    <xf numFmtId="166" fontId="16" fillId="0" borderId="544" xfId="0" applyNumberFormat="1" applyFont="1" applyFill="1" applyBorder="1" applyAlignment="1" applyProtection="1">
      <alignment wrapText="1"/>
    </xf>
    <xf numFmtId="166" fontId="16" fillId="0" borderId="544" xfId="0" applyNumberFormat="1" applyFont="1" applyFill="1" applyBorder="1" applyAlignment="1" applyProtection="1">
      <alignment horizontal="center" wrapText="1"/>
    </xf>
    <xf numFmtId="3" fontId="17" fillId="0" borderId="0" xfId="0" applyNumberFormat="1" applyFont="1" applyFill="1" applyBorder="1" applyAlignment="1" applyProtection="1"/>
    <xf numFmtId="0" fontId="15" fillId="0" borderId="538" xfId="0" applyFont="1" applyFill="1" applyBorder="1" applyProtection="1"/>
    <xf numFmtId="0" fontId="40" fillId="0" borderId="12" xfId="0" applyFont="1" applyFill="1" applyBorder="1" applyProtection="1"/>
    <xf numFmtId="0" fontId="15" fillId="0" borderId="136" xfId="0" applyFont="1" applyFill="1" applyBorder="1" applyAlignment="1" applyProtection="1">
      <protection locked="0"/>
    </xf>
    <xf numFmtId="0" fontId="15" fillId="9" borderId="276" xfId="0" applyNumberFormat="1" applyFont="1" applyFill="1" applyBorder="1" applyAlignment="1" applyProtection="1">
      <alignment horizontal="center"/>
    </xf>
    <xf numFmtId="0" fontId="57" fillId="0" borderId="45" xfId="0" applyFont="1" applyBorder="1" applyAlignment="1" applyProtection="1">
      <alignment wrapText="1"/>
    </xf>
    <xf numFmtId="0" fontId="15" fillId="0" borderId="0" xfId="0" applyFont="1" applyBorder="1" applyProtection="1">
      <protection locked="0"/>
    </xf>
    <xf numFmtId="0" fontId="15" fillId="0" borderId="34" xfId="0" applyFont="1" applyBorder="1" applyProtection="1">
      <protection locked="0"/>
    </xf>
    <xf numFmtId="0" fontId="0" fillId="0" borderId="34" xfId="0" applyFill="1" applyBorder="1" applyProtection="1">
      <protection locked="0"/>
    </xf>
    <xf numFmtId="0" fontId="19" fillId="0" borderId="34" xfId="0" applyNumberFormat="1" applyFont="1" applyFill="1" applyBorder="1" applyAlignment="1" applyProtection="1">
      <alignment horizontal="center" vertical="center"/>
      <protection locked="0"/>
    </xf>
    <xf numFmtId="0" fontId="19" fillId="0" borderId="0" xfId="0" applyNumberFormat="1" applyFont="1" applyFill="1" applyBorder="1" applyAlignment="1" applyProtection="1">
      <alignment horizontal="center" vertical="center"/>
      <protection locked="0"/>
    </xf>
    <xf numFmtId="172" fontId="19" fillId="0" borderId="34" xfId="0" applyNumberFormat="1" applyFont="1" applyFill="1" applyBorder="1" applyAlignment="1" applyProtection="1">
      <alignment horizontal="center" vertical="center"/>
      <protection locked="0"/>
    </xf>
    <xf numFmtId="172" fontId="19" fillId="0" borderId="0" xfId="0" applyNumberFormat="1" applyFont="1" applyFill="1" applyBorder="1" applyAlignment="1" applyProtection="1">
      <alignment horizontal="center" vertical="center"/>
      <protection locked="0"/>
    </xf>
    <xf numFmtId="172" fontId="19" fillId="16" borderId="429" xfId="0" applyNumberFormat="1" applyFont="1" applyFill="1" applyBorder="1" applyAlignment="1" applyProtection="1">
      <alignment horizontal="center" vertical="center"/>
      <protection locked="0"/>
    </xf>
    <xf numFmtId="0" fontId="19" fillId="5" borderId="572" xfId="0" applyNumberFormat="1" applyFont="1" applyFill="1" applyBorder="1" applyAlignment="1" applyProtection="1">
      <alignment horizontal="center" vertical="center"/>
      <protection locked="0"/>
    </xf>
    <xf numFmtId="172" fontId="64" fillId="16" borderId="160" xfId="0" applyNumberFormat="1" applyFont="1" applyFill="1" applyBorder="1" applyAlignment="1" applyProtection="1">
      <alignment horizontal="left" vertical="center"/>
      <protection locked="0"/>
    </xf>
    <xf numFmtId="0" fontId="16" fillId="0" borderId="0" xfId="0" applyFont="1" applyFill="1" applyBorder="1" applyAlignment="1" applyProtection="1"/>
    <xf numFmtId="165" fontId="40" fillId="5" borderId="148" xfId="0" applyNumberFormat="1" applyFont="1" applyFill="1" applyBorder="1" applyAlignment="1" applyProtection="1">
      <alignment vertical="center"/>
      <protection locked="0"/>
    </xf>
    <xf numFmtId="0" fontId="16" fillId="7" borderId="86" xfId="0" applyFont="1" applyFill="1" applyBorder="1" applyAlignment="1" applyProtection="1">
      <alignment horizontal="center"/>
      <protection locked="0"/>
    </xf>
    <xf numFmtId="0" fontId="80" fillId="0" borderId="0" xfId="0" applyFont="1"/>
    <xf numFmtId="42" fontId="0" fillId="0" borderId="0" xfId="0" applyNumberFormat="1"/>
    <xf numFmtId="0" fontId="0" fillId="0" borderId="20" xfId="0" applyFont="1" applyBorder="1" applyAlignment="1"/>
    <xf numFmtId="0" fontId="0" fillId="0" borderId="0" xfId="0" applyNumberFormat="1"/>
    <xf numFmtId="0" fontId="0" fillId="0" borderId="20" xfId="0" applyNumberFormat="1" applyFont="1" applyBorder="1" applyAlignment="1"/>
    <xf numFmtId="0" fontId="81" fillId="0" borderId="0" xfId="0" applyNumberFormat="1" applyFont="1" applyAlignment="1"/>
    <xf numFmtId="0" fontId="81" fillId="34" borderId="581" xfId="0" applyNumberFormat="1" applyFont="1" applyFill="1" applyBorder="1" applyAlignment="1">
      <alignment vertical="center"/>
    </xf>
    <xf numFmtId="44" fontId="0" fillId="0" borderId="0" xfId="0" applyNumberFormat="1"/>
    <xf numFmtId="0" fontId="0" fillId="13" borderId="0" xfId="0" applyFill="1"/>
    <xf numFmtId="0" fontId="0" fillId="22" borderId="0" xfId="0" applyFill="1"/>
    <xf numFmtId="0" fontId="0" fillId="35" borderId="0" xfId="0" applyFill="1"/>
    <xf numFmtId="14" fontId="0" fillId="0" borderId="0" xfId="0" applyNumberFormat="1"/>
    <xf numFmtId="3" fontId="0" fillId="0" borderId="0" xfId="0" applyNumberFormat="1"/>
    <xf numFmtId="0" fontId="53" fillId="0" borderId="0" xfId="0" applyFont="1" applyBorder="1" applyAlignment="1" applyProtection="1">
      <alignment vertical="center" wrapText="1"/>
    </xf>
    <xf numFmtId="0" fontId="53" fillId="0" borderId="3" xfId="0" applyFont="1" applyBorder="1" applyAlignment="1" applyProtection="1">
      <alignment vertical="center" wrapText="1"/>
    </xf>
    <xf numFmtId="166" fontId="47" fillId="0" borderId="0" xfId="0" applyNumberFormat="1" applyFont="1" applyFill="1" applyBorder="1" applyAlignment="1" applyProtection="1"/>
    <xf numFmtId="44" fontId="15" fillId="0" borderId="0" xfId="0" applyNumberFormat="1" applyFont="1" applyFill="1" applyBorder="1" applyAlignment="1" applyProtection="1"/>
    <xf numFmtId="42" fontId="15" fillId="0" borderId="0" xfId="0" applyNumberFormat="1" applyFont="1" applyFill="1" applyBorder="1" applyAlignment="1" applyProtection="1"/>
    <xf numFmtId="10" fontId="53" fillId="7" borderId="411" xfId="0" applyNumberFormat="1" applyFont="1" applyFill="1" applyBorder="1" applyProtection="1">
      <protection locked="0"/>
    </xf>
    <xf numFmtId="0" fontId="0" fillId="0" borderId="0" xfId="0" applyFont="1" applyBorder="1" applyProtection="1"/>
    <xf numFmtId="0" fontId="53" fillId="0" borderId="0" xfId="0" applyFont="1" applyBorder="1" applyAlignment="1" applyProtection="1">
      <alignment vertical="center"/>
    </xf>
    <xf numFmtId="0" fontId="55" fillId="0" borderId="544" xfId="0" applyFont="1" applyBorder="1" applyProtection="1"/>
    <xf numFmtId="0" fontId="53" fillId="0" borderId="544" xfId="0" applyFont="1" applyBorder="1" applyAlignment="1" applyProtection="1"/>
    <xf numFmtId="0" fontId="53" fillId="0" borderId="544" xfId="0" applyFont="1" applyBorder="1" applyProtection="1"/>
    <xf numFmtId="0" fontId="0" fillId="0" borderId="0" xfId="0" applyBorder="1" applyProtection="1"/>
    <xf numFmtId="14" fontId="3" fillId="0" borderId="246" xfId="0" applyNumberFormat="1" applyFont="1" applyFill="1" applyBorder="1" applyAlignment="1" applyProtection="1">
      <alignment horizontal="center"/>
      <protection locked="0"/>
    </xf>
    <xf numFmtId="0" fontId="0" fillId="6" borderId="149" xfId="0" applyFont="1" applyFill="1" applyBorder="1" applyAlignment="1" applyProtection="1">
      <alignment horizontal="center"/>
    </xf>
    <xf numFmtId="0" fontId="0" fillId="6" borderId="230" xfId="0" applyFont="1" applyFill="1" applyBorder="1" applyAlignment="1" applyProtection="1">
      <alignment horizontal="center"/>
    </xf>
    <xf numFmtId="9" fontId="19" fillId="16" borderId="162" xfId="0" applyNumberFormat="1" applyFont="1" applyFill="1" applyBorder="1" applyAlignment="1" applyProtection="1">
      <alignment horizontal="center" vertical="center" wrapText="1"/>
    </xf>
    <xf numFmtId="9" fontId="19" fillId="16" borderId="163" xfId="0" applyNumberFormat="1" applyFont="1" applyFill="1" applyBorder="1" applyAlignment="1" applyProtection="1">
      <alignment horizontal="center" vertical="center" wrapText="1"/>
    </xf>
    <xf numFmtId="0" fontId="3" fillId="6" borderId="279" xfId="0" applyFont="1" applyFill="1" applyBorder="1" applyAlignment="1" applyProtection="1">
      <alignment horizontal="center"/>
    </xf>
    <xf numFmtId="0" fontId="1" fillId="6" borderId="279" xfId="0" applyFont="1" applyFill="1" applyBorder="1" applyAlignment="1" applyProtection="1">
      <alignment horizontal="center"/>
    </xf>
    <xf numFmtId="0" fontId="1" fillId="6" borderId="287" xfId="0" applyFont="1" applyFill="1" applyBorder="1" applyAlignment="1" applyProtection="1">
      <alignment horizontal="center"/>
    </xf>
    <xf numFmtId="0" fontId="2" fillId="16" borderId="232" xfId="0" applyFont="1" applyFill="1" applyBorder="1" applyAlignment="1" applyProtection="1"/>
    <xf numFmtId="0" fontId="14" fillId="0" borderId="384" xfId="0" applyFont="1" applyFill="1" applyBorder="1" applyAlignment="1" applyProtection="1">
      <alignment horizontal="left"/>
      <protection locked="0"/>
    </xf>
    <xf numFmtId="0" fontId="0" fillId="0" borderId="384" xfId="0" applyFont="1" applyFill="1" applyBorder="1" applyAlignment="1" applyProtection="1">
      <alignment horizontal="left"/>
      <protection locked="0"/>
    </xf>
    <xf numFmtId="0" fontId="14" fillId="0" borderId="329" xfId="0" applyFont="1" applyFill="1" applyBorder="1" applyAlignment="1" applyProtection="1">
      <alignment horizontal="left"/>
      <protection locked="0"/>
    </xf>
    <xf numFmtId="0" fontId="3" fillId="0" borderId="290" xfId="0" applyNumberFormat="1" applyFont="1" applyFill="1" applyBorder="1" applyAlignment="1" applyProtection="1">
      <alignment horizontal="center"/>
      <protection locked="0"/>
    </xf>
    <xf numFmtId="14" fontId="3" fillId="0" borderId="563" xfId="0" applyNumberFormat="1" applyFont="1" applyFill="1" applyBorder="1" applyAlignment="1" applyProtection="1">
      <alignment horizontal="center"/>
      <protection locked="0"/>
    </xf>
    <xf numFmtId="0" fontId="19" fillId="16" borderId="107" xfId="0" applyFont="1" applyFill="1" applyBorder="1" applyAlignment="1" applyProtection="1">
      <alignment horizontal="left" vertical="center" wrapText="1"/>
    </xf>
    <xf numFmtId="0" fontId="19" fillId="16" borderId="212" xfId="0" applyFont="1" applyFill="1" applyBorder="1" applyAlignment="1" applyProtection="1">
      <alignment horizontal="center" vertical="center" wrapText="1"/>
    </xf>
    <xf numFmtId="0" fontId="15" fillId="0" borderId="376" xfId="0" applyFont="1" applyFill="1" applyBorder="1" applyAlignment="1" applyProtection="1">
      <alignment horizontal="center"/>
      <protection locked="0"/>
    </xf>
    <xf numFmtId="0" fontId="15" fillId="0" borderId="377" xfId="0" applyFont="1" applyFill="1" applyBorder="1" applyAlignment="1" applyProtection="1">
      <alignment horizontal="center"/>
      <protection locked="0"/>
    </xf>
    <xf numFmtId="0" fontId="0" fillId="0" borderId="376" xfId="0" applyFont="1" applyFill="1" applyBorder="1" applyAlignment="1" applyProtection="1">
      <alignment horizontal="center"/>
      <protection locked="0"/>
    </xf>
    <xf numFmtId="0" fontId="0" fillId="0" borderId="319" xfId="0" applyFont="1" applyFill="1" applyBorder="1" applyAlignment="1" applyProtection="1">
      <alignment horizontal="center"/>
      <protection locked="0"/>
    </xf>
    <xf numFmtId="0" fontId="0" fillId="0" borderId="377" xfId="0" applyFont="1" applyFill="1" applyBorder="1" applyAlignment="1" applyProtection="1">
      <alignment horizontal="center"/>
      <protection locked="0"/>
    </xf>
    <xf numFmtId="0" fontId="0" fillId="0" borderId="586" xfId="0" applyFont="1" applyFill="1" applyBorder="1" applyAlignment="1" applyProtection="1">
      <alignment horizontal="center"/>
      <protection locked="0"/>
    </xf>
    <xf numFmtId="0" fontId="0" fillId="0" borderId="355" xfId="0" applyFont="1" applyFill="1" applyBorder="1" applyAlignment="1" applyProtection="1">
      <alignment horizontal="center"/>
      <protection locked="0"/>
    </xf>
    <xf numFmtId="0" fontId="0" fillId="0" borderId="427" xfId="0" applyFont="1" applyFill="1" applyBorder="1" applyAlignment="1" applyProtection="1">
      <alignment horizontal="center"/>
      <protection locked="0"/>
    </xf>
    <xf numFmtId="0" fontId="0" fillId="0" borderId="587" xfId="0" applyFont="1" applyFill="1" applyBorder="1" applyAlignment="1" applyProtection="1">
      <alignment horizontal="center"/>
      <protection locked="0"/>
    </xf>
    <xf numFmtId="0" fontId="15" fillId="0" borderId="243" xfId="0" applyFont="1" applyFill="1" applyBorder="1" applyAlignment="1" applyProtection="1">
      <alignment horizontal="center"/>
      <protection locked="0"/>
    </xf>
    <xf numFmtId="0" fontId="0" fillId="0" borderId="243" xfId="0" applyFont="1" applyFill="1" applyBorder="1" applyAlignment="1" applyProtection="1">
      <alignment horizontal="center"/>
      <protection locked="0"/>
    </xf>
    <xf numFmtId="0" fontId="0" fillId="0" borderId="588" xfId="0" applyFont="1" applyFill="1" applyBorder="1" applyAlignment="1" applyProtection="1">
      <alignment horizontal="center"/>
      <protection locked="0"/>
    </xf>
    <xf numFmtId="0" fontId="0" fillId="6" borderId="147" xfId="0" applyFont="1" applyFill="1" applyBorder="1" applyAlignment="1" applyProtection="1">
      <alignment horizontal="center"/>
    </xf>
    <xf numFmtId="9" fontId="19" fillId="16" borderId="107" xfId="0" applyNumberFormat="1" applyFont="1" applyFill="1" applyBorder="1" applyAlignment="1" applyProtection="1">
      <alignment horizontal="center" vertical="center" wrapText="1"/>
    </xf>
    <xf numFmtId="0" fontId="15" fillId="0" borderId="318" xfId="0" applyFont="1" applyFill="1" applyBorder="1" applyAlignment="1" applyProtection="1">
      <alignment horizontal="center"/>
      <protection locked="0"/>
    </xf>
    <xf numFmtId="0" fontId="0" fillId="0" borderId="318" xfId="0" applyFont="1" applyFill="1" applyBorder="1" applyAlignment="1" applyProtection="1">
      <alignment horizontal="center"/>
      <protection locked="0"/>
    </xf>
    <xf numFmtId="0" fontId="0" fillId="0" borderId="430" xfId="0" applyFont="1" applyFill="1" applyBorder="1" applyAlignment="1" applyProtection="1">
      <alignment horizontal="center"/>
      <protection locked="0"/>
    </xf>
    <xf numFmtId="0" fontId="5" fillId="6" borderId="99" xfId="0" applyFont="1" applyFill="1" applyBorder="1" applyAlignment="1" applyProtection="1">
      <alignment horizontal="center"/>
    </xf>
    <xf numFmtId="0" fontId="15" fillId="0" borderId="589" xfId="0" applyFont="1" applyFill="1" applyBorder="1" applyAlignment="1" applyProtection="1">
      <alignment horizontal="center"/>
      <protection locked="0"/>
    </xf>
    <xf numFmtId="0" fontId="15" fillId="0" borderId="316" xfId="0" applyFont="1" applyFill="1" applyBorder="1" applyAlignment="1" applyProtection="1">
      <alignment horizontal="center"/>
      <protection locked="0"/>
    </xf>
    <xf numFmtId="0" fontId="15" fillId="0" borderId="398" xfId="0" applyFont="1" applyFill="1" applyBorder="1" applyAlignment="1" applyProtection="1">
      <alignment horizontal="center"/>
      <protection locked="0"/>
    </xf>
    <xf numFmtId="0" fontId="15" fillId="0" borderId="315" xfId="0" applyFont="1" applyFill="1" applyBorder="1" applyAlignment="1" applyProtection="1">
      <alignment horizontal="center"/>
      <protection locked="0"/>
    </xf>
    <xf numFmtId="0" fontId="15" fillId="0" borderId="590" xfId="0" applyFont="1" applyFill="1" applyBorder="1" applyAlignment="1" applyProtection="1">
      <alignment horizontal="center"/>
      <protection locked="0"/>
    </xf>
    <xf numFmtId="0" fontId="3" fillId="6" borderId="555" xfId="0" applyFont="1" applyFill="1" applyBorder="1" applyAlignment="1" applyProtection="1">
      <alignment horizontal="center"/>
    </xf>
    <xf numFmtId="9" fontId="40" fillId="16" borderId="115" xfId="0" applyNumberFormat="1" applyFont="1" applyFill="1" applyBorder="1" applyAlignment="1" applyProtection="1">
      <alignment horizontal="center" vertical="center"/>
    </xf>
    <xf numFmtId="9" fontId="40" fillId="16" borderId="584" xfId="0" applyNumberFormat="1" applyFont="1" applyFill="1" applyBorder="1" applyAlignment="1" applyProtection="1">
      <alignment horizontal="center" vertical="center"/>
    </xf>
    <xf numFmtId="0" fontId="3" fillId="0" borderId="211" xfId="0" applyFont="1" applyBorder="1" applyProtection="1"/>
    <xf numFmtId="0" fontId="3" fillId="0" borderId="213" xfId="0" applyFont="1" applyBorder="1" applyProtection="1"/>
    <xf numFmtId="0" fontId="3" fillId="0" borderId="213" xfId="0" applyFont="1" applyFill="1" applyBorder="1" applyProtection="1"/>
    <xf numFmtId="0" fontId="3" fillId="0" borderId="538" xfId="0" applyFont="1" applyBorder="1" applyProtection="1"/>
    <xf numFmtId="0" fontId="3" fillId="0" borderId="3" xfId="0" applyFont="1" applyBorder="1" applyProtection="1"/>
    <xf numFmtId="0" fontId="0" fillId="0" borderId="538" xfId="0" applyBorder="1" applyProtection="1"/>
    <xf numFmtId="9" fontId="19" fillId="0" borderId="213" xfId="0" applyNumberFormat="1" applyFont="1" applyFill="1" applyBorder="1" applyAlignment="1" applyProtection="1">
      <alignment vertical="center" wrapText="1"/>
    </xf>
    <xf numFmtId="0" fontId="3" fillId="0" borderId="12" xfId="0" applyFont="1" applyBorder="1" applyProtection="1"/>
    <xf numFmtId="0" fontId="3" fillId="0" borderId="223" xfId="0" applyFont="1" applyBorder="1" applyProtection="1"/>
    <xf numFmtId="0" fontId="15" fillId="36" borderId="0" xfId="0" applyFont="1" applyFill="1" applyBorder="1" applyProtection="1"/>
    <xf numFmtId="42" fontId="16" fillId="6" borderId="147" xfId="0" applyNumberFormat="1" applyFont="1" applyFill="1" applyBorder="1" applyAlignment="1" applyProtection="1">
      <alignment horizontal="right"/>
    </xf>
    <xf numFmtId="166" fontId="42" fillId="16" borderId="231" xfId="0" applyNumberFormat="1" applyFont="1" applyFill="1" applyBorder="1" applyAlignment="1" applyProtection="1">
      <alignment horizontal="center" vertical="center" wrapText="1"/>
    </xf>
    <xf numFmtId="42" fontId="15" fillId="0" borderId="276" xfId="0" applyNumberFormat="1" applyFont="1" applyFill="1" applyBorder="1" applyAlignment="1" applyProtection="1">
      <alignment horizontal="right"/>
      <protection locked="0"/>
    </xf>
    <xf numFmtId="42" fontId="15" fillId="0" borderId="279" xfId="0" applyNumberFormat="1" applyFont="1" applyFill="1" applyBorder="1" applyAlignment="1" applyProtection="1">
      <alignment horizontal="right"/>
      <protection locked="0"/>
    </xf>
    <xf numFmtId="42" fontId="15" fillId="0" borderId="413" xfId="0" applyNumberFormat="1" applyFont="1" applyFill="1" applyBorder="1" applyAlignment="1" applyProtection="1">
      <alignment horizontal="right"/>
      <protection locked="0"/>
    </xf>
    <xf numFmtId="42" fontId="16" fillId="6" borderId="147" xfId="0" applyNumberFormat="1" applyFont="1" applyFill="1" applyBorder="1" applyProtection="1"/>
    <xf numFmtId="0" fontId="19" fillId="16" borderId="231" xfId="0" applyFont="1" applyFill="1" applyBorder="1" applyAlignment="1" applyProtection="1">
      <alignment horizontal="center" vertical="center" wrapText="1"/>
    </xf>
    <xf numFmtId="42" fontId="15" fillId="0" borderId="432" xfId="0" applyNumberFormat="1" applyFont="1" applyFill="1" applyBorder="1" applyAlignment="1" applyProtection="1">
      <alignment horizontal="right"/>
      <protection locked="0"/>
    </xf>
    <xf numFmtId="42" fontId="15" fillId="0" borderId="326" xfId="0" applyNumberFormat="1" applyFont="1" applyFill="1" applyBorder="1" applyAlignment="1" applyProtection="1">
      <alignment horizontal="right"/>
      <protection locked="0"/>
    </xf>
    <xf numFmtId="42" fontId="16" fillId="6" borderId="230" xfId="0" applyNumberFormat="1" applyFont="1" applyFill="1" applyBorder="1" applyAlignment="1" applyProtection="1">
      <alignment horizontal="right"/>
    </xf>
    <xf numFmtId="0" fontId="42" fillId="6" borderId="595" xfId="0" applyNumberFormat="1" applyFont="1" applyFill="1" applyBorder="1" applyAlignment="1" applyProtection="1">
      <alignment horizontal="center" vertical="center" wrapText="1"/>
    </xf>
    <xf numFmtId="0" fontId="42" fillId="6" borderId="596" xfId="0" applyNumberFormat="1" applyFont="1" applyFill="1" applyBorder="1" applyAlignment="1" applyProtection="1">
      <alignment horizontal="center" vertical="center" wrapText="1"/>
    </xf>
    <xf numFmtId="0" fontId="42" fillId="6" borderId="597" xfId="0" applyNumberFormat="1" applyFont="1" applyFill="1" applyBorder="1" applyAlignment="1" applyProtection="1">
      <alignment horizontal="center" vertical="center" wrapText="1"/>
    </xf>
    <xf numFmtId="166" fontId="42" fillId="6" borderId="595" xfId="0" applyNumberFormat="1" applyFont="1" applyFill="1" applyBorder="1" applyAlignment="1" applyProtection="1">
      <alignment horizontal="center" wrapText="1"/>
    </xf>
    <xf numFmtId="166" fontId="42" fillId="6" borderId="596" xfId="0" applyNumberFormat="1" applyFont="1" applyFill="1" applyBorder="1" applyAlignment="1" applyProtection="1">
      <alignment horizontal="center" wrapText="1"/>
    </xf>
    <xf numFmtId="166" fontId="42" fillId="6" borderId="597" xfId="0" applyNumberFormat="1" applyFont="1" applyFill="1" applyBorder="1" applyAlignment="1" applyProtection="1">
      <alignment horizontal="center" wrapText="1"/>
    </xf>
    <xf numFmtId="0" fontId="40" fillId="0" borderId="598" xfId="0" applyFont="1" applyFill="1" applyBorder="1" applyAlignment="1" applyProtection="1">
      <alignment vertical="center"/>
    </xf>
    <xf numFmtId="0" fontId="0" fillId="0" borderId="594" xfId="0" applyBorder="1" applyProtection="1"/>
    <xf numFmtId="0" fontId="40" fillId="0" borderId="598" xfId="0" applyFont="1" applyFill="1" applyBorder="1" applyAlignment="1" applyProtection="1">
      <alignment horizontal="left" vertical="center"/>
    </xf>
    <xf numFmtId="0" fontId="53"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40" fillId="0" borderId="601" xfId="0" applyFont="1" applyFill="1" applyBorder="1" applyAlignment="1" applyProtection="1">
      <alignment vertical="center"/>
    </xf>
    <xf numFmtId="0" fontId="0" fillId="0" borderId="602" xfId="0" applyBorder="1" applyProtection="1"/>
    <xf numFmtId="0" fontId="64" fillId="0" borderId="0" xfId="0" applyFont="1" applyFill="1" applyBorder="1" applyAlignment="1" applyProtection="1">
      <alignment horizontal="left" vertical="center"/>
    </xf>
    <xf numFmtId="0" fontId="41" fillId="0" borderId="0" xfId="0" applyFont="1" applyBorder="1" applyProtection="1"/>
    <xf numFmtId="0" fontId="41" fillId="0" borderId="167" xfId="0" applyFont="1" applyBorder="1" applyProtection="1"/>
    <xf numFmtId="0" fontId="41" fillId="0" borderId="0" xfId="0" applyFont="1" applyProtection="1">
      <protection locked="0"/>
    </xf>
    <xf numFmtId="44" fontId="0" fillId="0" borderId="0" xfId="1" applyFont="1" applyFill="1" applyProtection="1">
      <protection locked="0"/>
    </xf>
    <xf numFmtId="165" fontId="15" fillId="0" borderId="250" xfId="0" applyNumberFormat="1" applyFont="1" applyFill="1" applyBorder="1" applyProtection="1">
      <protection locked="0"/>
    </xf>
    <xf numFmtId="165" fontId="15" fillId="0" borderId="367" xfId="0" applyNumberFormat="1" applyFont="1" applyFill="1" applyBorder="1" applyProtection="1">
      <protection locked="0"/>
    </xf>
    <xf numFmtId="6" fontId="40" fillId="8" borderId="12" xfId="0" applyNumberFormat="1" applyFont="1" applyFill="1" applyBorder="1" applyAlignment="1" applyProtection="1">
      <alignment horizontal="right" vertical="center"/>
    </xf>
    <xf numFmtId="6" fontId="40" fillId="8" borderId="544" xfId="0" applyNumberFormat="1" applyFont="1" applyFill="1" applyBorder="1" applyAlignment="1" applyProtection="1">
      <alignment horizontal="right" vertical="center"/>
    </xf>
    <xf numFmtId="6" fontId="40" fillId="8" borderId="223" xfId="0" applyNumberFormat="1" applyFont="1" applyFill="1" applyBorder="1" applyAlignment="1" applyProtection="1">
      <alignment horizontal="right" vertical="center"/>
    </xf>
    <xf numFmtId="0" fontId="42" fillId="16" borderId="230" xfId="0" applyFont="1" applyFill="1" applyBorder="1" applyAlignment="1" applyProtection="1">
      <alignment horizontal="center" wrapText="1"/>
    </xf>
    <xf numFmtId="0" fontId="19" fillId="16" borderId="230" xfId="0" applyFont="1" applyFill="1" applyBorder="1" applyAlignment="1" applyProtection="1">
      <alignment horizontal="center" wrapText="1"/>
    </xf>
    <xf numFmtId="0" fontId="19" fillId="16" borderId="231" xfId="0" applyFont="1" applyFill="1" applyBorder="1" applyAlignment="1" applyProtection="1">
      <alignment wrapText="1"/>
    </xf>
    <xf numFmtId="0" fontId="15" fillId="0" borderId="397" xfId="0" applyFont="1" applyFill="1" applyBorder="1" applyAlignment="1" applyProtection="1">
      <protection locked="0"/>
    </xf>
    <xf numFmtId="0" fontId="15" fillId="0" borderId="436" xfId="0" applyFont="1" applyFill="1" applyBorder="1" applyAlignment="1" applyProtection="1">
      <protection locked="0"/>
    </xf>
    <xf numFmtId="166" fontId="15" fillId="0" borderId="397" xfId="0" applyNumberFormat="1" applyFont="1" applyFill="1" applyBorder="1" applyAlignment="1" applyProtection="1">
      <protection locked="0"/>
    </xf>
    <xf numFmtId="14" fontId="15" fillId="0" borderId="567" xfId="0" applyNumberFormat="1" applyFont="1" applyFill="1" applyBorder="1" applyAlignment="1" applyProtection="1">
      <protection locked="0"/>
    </xf>
    <xf numFmtId="14" fontId="15" fillId="0" borderId="615" xfId="0" applyNumberFormat="1" applyFont="1" applyFill="1" applyBorder="1" applyAlignment="1" applyProtection="1">
      <protection locked="0"/>
    </xf>
    <xf numFmtId="166" fontId="15" fillId="0" borderId="616" xfId="0" applyNumberFormat="1" applyFont="1" applyFill="1" applyBorder="1" applyAlignment="1" applyProtection="1">
      <alignment wrapText="1"/>
      <protection locked="0"/>
    </xf>
    <xf numFmtId="166" fontId="15" fillId="0" borderId="617" xfId="0" applyNumberFormat="1" applyFont="1" applyFill="1" applyBorder="1" applyAlignment="1" applyProtection="1">
      <alignment wrapText="1"/>
      <protection locked="0"/>
    </xf>
    <xf numFmtId="0" fontId="15" fillId="0" borderId="618" xfId="0" applyFont="1" applyFill="1" applyBorder="1" applyAlignment="1" applyProtection="1">
      <protection locked="0"/>
    </xf>
    <xf numFmtId="170" fontId="15" fillId="0" borderId="619" xfId="0" applyNumberFormat="1" applyFont="1" applyFill="1" applyBorder="1" applyAlignment="1" applyProtection="1">
      <protection locked="0"/>
    </xf>
    <xf numFmtId="0" fontId="15" fillId="0" borderId="620" xfId="0" applyFont="1" applyFill="1" applyBorder="1" applyAlignment="1" applyProtection="1">
      <protection locked="0"/>
    </xf>
    <xf numFmtId="42" fontId="22" fillId="6" borderId="237" xfId="0" applyNumberFormat="1" applyFont="1" applyFill="1" applyBorder="1" applyAlignment="1" applyProtection="1">
      <alignment vertical="center"/>
    </xf>
    <xf numFmtId="0" fontId="14" fillId="6" borderId="397" xfId="0" applyFont="1" applyFill="1" applyBorder="1" applyAlignment="1" applyProtection="1">
      <alignment horizontal="left"/>
    </xf>
    <xf numFmtId="0" fontId="14" fillId="6" borderId="242" xfId="0" applyFont="1" applyFill="1" applyBorder="1" applyAlignment="1" applyProtection="1">
      <alignment horizontal="left"/>
    </xf>
    <xf numFmtId="0" fontId="0" fillId="6" borderId="242" xfId="0" applyFont="1" applyFill="1" applyBorder="1" applyAlignment="1" applyProtection="1">
      <alignment horizontal="left"/>
    </xf>
    <xf numFmtId="0" fontId="0" fillId="6" borderId="247" xfId="0" applyFont="1" applyFill="1" applyBorder="1" applyAlignment="1" applyProtection="1">
      <alignment horizontal="left"/>
    </xf>
    <xf numFmtId="0" fontId="13" fillId="0" borderId="94" xfId="0" applyFont="1" applyFill="1" applyBorder="1" applyAlignment="1" applyProtection="1">
      <alignment horizontal="left"/>
      <protection locked="0"/>
    </xf>
    <xf numFmtId="0" fontId="3" fillId="0" borderId="31" xfId="0" applyFont="1" applyFill="1" applyBorder="1" applyAlignment="1" applyProtection="1">
      <protection locked="0"/>
    </xf>
    <xf numFmtId="0" fontId="0" fillId="0" borderId="31" xfId="0" applyBorder="1" applyProtection="1">
      <protection locked="0"/>
    </xf>
    <xf numFmtId="0" fontId="0" fillId="0" borderId="32" xfId="0" applyBorder="1" applyProtection="1">
      <protection locked="0"/>
    </xf>
    <xf numFmtId="0" fontId="0" fillId="0" borderId="571" xfId="0" applyBorder="1" applyProtection="1">
      <protection locked="0"/>
    </xf>
    <xf numFmtId="0" fontId="0" fillId="0" borderId="30" xfId="0" applyBorder="1" applyProtection="1">
      <protection locked="0"/>
    </xf>
    <xf numFmtId="0" fontId="13" fillId="0" borderId="97" xfId="0" applyFont="1" applyFill="1" applyBorder="1" applyAlignment="1" applyProtection="1">
      <alignment horizontal="left"/>
      <protection locked="0"/>
    </xf>
    <xf numFmtId="0" fontId="20" fillId="16" borderId="0" xfId="0" applyFont="1" applyFill="1" applyBorder="1" applyAlignment="1" applyProtection="1">
      <protection locked="0"/>
    </xf>
    <xf numFmtId="0" fontId="20" fillId="0" borderId="34" xfId="0" applyFont="1" applyFill="1" applyBorder="1" applyAlignment="1" applyProtection="1">
      <protection locked="0"/>
    </xf>
    <xf numFmtId="0" fontId="20" fillId="0" borderId="0" xfId="0" applyFont="1" applyFill="1" applyBorder="1" applyAlignment="1" applyProtection="1">
      <protection locked="0"/>
    </xf>
    <xf numFmtId="0" fontId="20" fillId="0" borderId="33" xfId="0" applyFont="1" applyFill="1" applyBorder="1" applyAlignment="1" applyProtection="1">
      <protection locked="0"/>
    </xf>
    <xf numFmtId="0" fontId="0" fillId="0" borderId="34" xfId="0" applyBorder="1" applyProtection="1">
      <protection locked="0"/>
    </xf>
    <xf numFmtId="0" fontId="3" fillId="0" borderId="0" xfId="0" applyFont="1" applyFill="1" applyBorder="1" applyAlignment="1" applyProtection="1">
      <protection locked="0"/>
    </xf>
    <xf numFmtId="0" fontId="0" fillId="0" borderId="33" xfId="0" applyBorder="1" applyProtection="1">
      <protection locked="0"/>
    </xf>
    <xf numFmtId="0" fontId="3" fillId="0" borderId="97" xfId="0" applyFont="1" applyFill="1" applyBorder="1" applyAlignment="1" applyProtection="1">
      <protection locked="0"/>
    </xf>
    <xf numFmtId="0" fontId="15" fillId="0" borderId="0" xfId="0" applyFont="1" applyBorder="1" applyAlignment="1" applyProtection="1">
      <protection locked="0"/>
    </xf>
    <xf numFmtId="0" fontId="19" fillId="0" borderId="0" xfId="0" applyFont="1" applyBorder="1" applyProtection="1">
      <protection locked="0"/>
    </xf>
    <xf numFmtId="0" fontId="15" fillId="6" borderId="227" xfId="0" applyFont="1" applyFill="1" applyBorder="1" applyProtection="1">
      <protection locked="0"/>
    </xf>
    <xf numFmtId="0" fontId="15" fillId="0" borderId="0" xfId="0" applyFont="1" applyFill="1" applyBorder="1" applyAlignment="1" applyProtection="1">
      <protection locked="0"/>
    </xf>
    <xf numFmtId="0" fontId="19"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0" applyFont="1" applyFill="1" applyBorder="1" applyProtection="1">
      <protection locked="0"/>
    </xf>
    <xf numFmtId="0" fontId="19" fillId="0" borderId="0" xfId="0" applyFont="1" applyFill="1" applyBorder="1" applyAlignment="1" applyProtection="1">
      <alignment horizontal="right" vertical="center"/>
      <protection locked="0"/>
    </xf>
    <xf numFmtId="0" fontId="15" fillId="0" borderId="0" xfId="0" applyFont="1" applyFill="1" applyBorder="1" applyAlignment="1" applyProtection="1">
      <alignment horizontal="left" vertical="center"/>
      <protection locked="0"/>
    </xf>
    <xf numFmtId="0" fontId="16" fillId="0" borderId="0" xfId="0" applyFont="1" applyBorder="1" applyProtection="1">
      <protection locked="0"/>
    </xf>
    <xf numFmtId="5" fontId="19" fillId="0" borderId="220" xfId="0" applyNumberFormat="1" applyFont="1" applyFill="1" applyBorder="1" applyAlignment="1" applyProtection="1">
      <alignment horizontal="center"/>
      <protection locked="0"/>
    </xf>
    <xf numFmtId="5" fontId="19" fillId="0" borderId="216" xfId="0" applyNumberFormat="1" applyFont="1" applyFill="1" applyBorder="1" applyAlignment="1" applyProtection="1">
      <alignment horizontal="center"/>
      <protection locked="0"/>
    </xf>
    <xf numFmtId="5" fontId="19" fillId="0" borderId="217" xfId="0" applyNumberFormat="1" applyFont="1" applyFill="1" applyBorder="1" applyAlignment="1" applyProtection="1">
      <alignment horizontal="center"/>
      <protection locked="0"/>
    </xf>
    <xf numFmtId="5" fontId="19" fillId="0" borderId="34" xfId="0" applyNumberFormat="1" applyFont="1" applyFill="1" applyBorder="1" applyAlignment="1" applyProtection="1">
      <alignment horizontal="center"/>
      <protection locked="0"/>
    </xf>
    <xf numFmtId="5" fontId="19" fillId="0" borderId="0" xfId="0" applyNumberFormat="1" applyFont="1" applyFill="1" applyBorder="1" applyAlignment="1" applyProtection="1">
      <alignment horizontal="center"/>
      <protection locked="0"/>
    </xf>
    <xf numFmtId="5" fontId="19" fillId="0" borderId="130" xfId="0" applyNumberFormat="1" applyFont="1" applyFill="1" applyBorder="1" applyAlignment="1" applyProtection="1">
      <alignment horizontal="center"/>
      <protection locked="0"/>
    </xf>
    <xf numFmtId="5" fontId="40" fillId="0" borderId="538" xfId="0" applyNumberFormat="1" applyFont="1" applyFill="1" applyBorder="1" applyProtection="1">
      <protection locked="0"/>
    </xf>
    <xf numFmtId="5" fontId="40" fillId="16" borderId="429" xfId="0" applyNumberFormat="1" applyFont="1" applyFill="1" applyBorder="1" applyProtection="1">
      <protection locked="0"/>
    </xf>
    <xf numFmtId="5" fontId="42" fillId="0" borderId="0" xfId="0" applyNumberFormat="1" applyFont="1" applyFill="1" applyBorder="1" applyProtection="1">
      <protection locked="0"/>
    </xf>
    <xf numFmtId="0" fontId="37" fillId="16" borderId="5" xfId="0" applyFont="1" applyFill="1" applyBorder="1" applyAlignment="1" applyProtection="1">
      <alignment horizontal="center"/>
      <protection locked="0"/>
    </xf>
    <xf numFmtId="0" fontId="0" fillId="0" borderId="97" xfId="0" applyBorder="1" applyProtection="1">
      <protection locked="0"/>
    </xf>
    <xf numFmtId="0" fontId="35" fillId="0" borderId="97" xfId="0" applyFont="1" applyFill="1" applyBorder="1" applyAlignment="1" applyProtection="1">
      <protection locked="0"/>
    </xf>
    <xf numFmtId="5" fontId="40" fillId="0" borderId="0" xfId="0" applyNumberFormat="1" applyFont="1" applyFill="1" applyBorder="1" applyProtection="1">
      <protection locked="0"/>
    </xf>
    <xf numFmtId="0" fontId="42" fillId="0" borderId="0" xfId="0" applyFont="1" applyBorder="1" applyProtection="1">
      <protection locked="0"/>
    </xf>
    <xf numFmtId="0" fontId="3" fillId="0" borderId="91" xfId="0" applyFont="1" applyFill="1" applyBorder="1" applyAlignment="1" applyProtection="1">
      <protection locked="0"/>
    </xf>
    <xf numFmtId="0" fontId="15" fillId="0" borderId="36" xfId="0" applyFont="1" applyBorder="1" applyProtection="1">
      <protection locked="0"/>
    </xf>
    <xf numFmtId="0" fontId="15" fillId="0" borderId="36" xfId="0" applyFont="1" applyBorder="1" applyAlignment="1" applyProtection="1">
      <protection locked="0"/>
    </xf>
    <xf numFmtId="0" fontId="0" fillId="0" borderId="36" xfId="0" applyBorder="1" applyProtection="1">
      <protection locked="0"/>
    </xf>
    <xf numFmtId="0" fontId="0" fillId="0" borderId="37" xfId="0" applyBorder="1" applyProtection="1">
      <protection locked="0"/>
    </xf>
    <xf numFmtId="0" fontId="0" fillId="0" borderId="35" xfId="0" applyBorder="1" applyProtection="1">
      <protection locked="0"/>
    </xf>
    <xf numFmtId="0" fontId="2" fillId="6" borderId="86" xfId="0" applyFont="1" applyFill="1" applyBorder="1" applyAlignment="1" applyProtection="1"/>
    <xf numFmtId="0" fontId="2" fillId="0" borderId="0" xfId="0" applyFont="1" applyFill="1" applyBorder="1" applyAlignment="1" applyProtection="1">
      <alignment horizontal="right"/>
    </xf>
    <xf numFmtId="42" fontId="7" fillId="0" borderId="626" xfId="0" applyNumberFormat="1" applyFont="1" applyBorder="1" applyAlignment="1" applyProtection="1">
      <protection locked="0"/>
    </xf>
    <xf numFmtId="42" fontId="5" fillId="24" borderId="624" xfId="0" applyNumberFormat="1" applyFont="1" applyFill="1" applyBorder="1" applyAlignment="1" applyProtection="1">
      <alignment vertical="center"/>
    </xf>
    <xf numFmtId="42" fontId="7" fillId="8" borderId="278" xfId="0" applyNumberFormat="1" applyFont="1" applyFill="1" applyBorder="1" applyAlignment="1" applyProtection="1">
      <protection locked="0"/>
    </xf>
    <xf numFmtId="42" fontId="7" fillId="8" borderId="269" xfId="0" applyNumberFormat="1" applyFont="1" applyFill="1" applyBorder="1" applyAlignment="1" applyProtection="1">
      <protection locked="0"/>
    </xf>
    <xf numFmtId="0" fontId="19" fillId="37" borderId="0" xfId="0" applyFont="1" applyFill="1" applyBorder="1" applyAlignment="1" applyProtection="1">
      <alignment vertical="center"/>
    </xf>
    <xf numFmtId="0" fontId="15" fillId="37"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right" vertical="center"/>
    </xf>
    <xf numFmtId="0" fontId="15" fillId="0" borderId="26" xfId="0" applyFont="1" applyFill="1" applyBorder="1" applyAlignment="1" applyProtection="1">
      <alignment horizontal="right" vertical="center"/>
    </xf>
    <xf numFmtId="0" fontId="15" fillId="0" borderId="6" xfId="0" applyFont="1" applyFill="1" applyBorder="1" applyAlignment="1" applyProtection="1">
      <alignment horizontal="left"/>
      <protection locked="0"/>
    </xf>
    <xf numFmtId="0" fontId="15" fillId="0" borderId="6" xfId="0" applyFont="1" applyFill="1" applyBorder="1" applyProtection="1">
      <protection locked="0"/>
    </xf>
    <xf numFmtId="0" fontId="20" fillId="16" borderId="0" xfId="0" applyFont="1" applyFill="1" applyBorder="1" applyAlignment="1" applyProtection="1"/>
    <xf numFmtId="9" fontId="19" fillId="16" borderId="131" xfId="0" applyNumberFormat="1" applyFont="1" applyFill="1" applyBorder="1" applyAlignment="1" applyProtection="1">
      <alignment horizontal="center" vertical="center" wrapText="1"/>
    </xf>
    <xf numFmtId="44" fontId="22" fillId="0" borderId="382" xfId="0" applyNumberFormat="1" applyFont="1" applyFill="1" applyBorder="1" applyAlignment="1" applyProtection="1">
      <alignment vertical="center"/>
      <protection locked="0"/>
    </xf>
    <xf numFmtId="44" fontId="22" fillId="0" borderId="246" xfId="0" applyNumberFormat="1" applyFont="1" applyFill="1" applyBorder="1" applyAlignment="1" applyProtection="1">
      <alignment vertical="center"/>
      <protection locked="0"/>
    </xf>
    <xf numFmtId="0" fontId="15" fillId="0" borderId="244" xfId="0" applyFont="1" applyFill="1" applyBorder="1" applyAlignment="1" applyProtection="1">
      <protection locked="0"/>
    </xf>
    <xf numFmtId="0" fontId="19" fillId="16" borderId="145" xfId="0" applyFont="1" applyFill="1" applyBorder="1" applyAlignment="1" applyProtection="1">
      <alignment wrapText="1"/>
    </xf>
    <xf numFmtId="0" fontId="19" fillId="16" borderId="146" xfId="0" applyFont="1" applyFill="1" applyBorder="1" applyAlignment="1" applyProtection="1">
      <alignment wrapText="1"/>
    </xf>
    <xf numFmtId="0" fontId="15" fillId="8" borderId="252" xfId="0" applyFont="1" applyFill="1" applyBorder="1" applyAlignment="1" applyProtection="1"/>
    <xf numFmtId="0" fontId="15" fillId="8" borderId="544" xfId="0" applyFont="1" applyFill="1" applyBorder="1" applyAlignment="1" applyProtection="1"/>
    <xf numFmtId="3" fontId="14" fillId="0" borderId="0" xfId="0" applyNumberFormat="1" applyFont="1" applyFill="1" applyBorder="1" applyAlignment="1" applyProtection="1">
      <alignment horizontal="left"/>
    </xf>
    <xf numFmtId="0" fontId="16" fillId="0" borderId="0" xfId="0" applyFont="1" applyFill="1" applyAlignment="1" applyProtection="1">
      <alignment horizontal="center" vertical="center" wrapText="1"/>
    </xf>
    <xf numFmtId="0" fontId="15" fillId="0" borderId="242" xfId="0" applyFont="1" applyFill="1" applyBorder="1" applyProtection="1">
      <protection locked="0"/>
    </xf>
    <xf numFmtId="0" fontId="15" fillId="16" borderId="160" xfId="0" applyFont="1" applyFill="1" applyBorder="1" applyAlignment="1" applyProtection="1">
      <alignment wrapText="1"/>
    </xf>
    <xf numFmtId="0" fontId="15" fillId="0" borderId="237" xfId="0" applyFont="1" applyFill="1" applyBorder="1" applyAlignment="1" applyProtection="1">
      <alignment wrapText="1"/>
      <protection locked="0"/>
    </xf>
    <xf numFmtId="0" fontId="37" fillId="0" borderId="0" xfId="0"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15" fillId="0" borderId="228" xfId="0" applyFont="1" applyFill="1" applyBorder="1" applyAlignment="1" applyProtection="1">
      <protection locked="0"/>
    </xf>
    <xf numFmtId="0" fontId="15" fillId="0" borderId="6" xfId="0" applyFont="1" applyFill="1" applyBorder="1" applyAlignment="1" applyProtection="1">
      <protection locked="0"/>
    </xf>
    <xf numFmtId="0" fontId="15" fillId="0" borderId="52" xfId="0" applyFont="1" applyFill="1" applyBorder="1" applyAlignment="1" applyProtection="1">
      <protection locked="0"/>
    </xf>
    <xf numFmtId="0" fontId="15" fillId="0" borderId="29" xfId="0" applyFont="1" applyFill="1" applyBorder="1" applyProtection="1">
      <protection locked="0"/>
    </xf>
    <xf numFmtId="0" fontId="0" fillId="0" borderId="0" xfId="0" applyFont="1" applyFill="1" applyBorder="1" applyProtection="1"/>
    <xf numFmtId="0" fontId="23" fillId="5" borderId="614" xfId="0" applyFont="1" applyFill="1" applyBorder="1" applyAlignment="1" applyProtection="1">
      <protection locked="0"/>
    </xf>
    <xf numFmtId="0" fontId="23" fillId="5" borderId="622" xfId="0" applyFont="1" applyFill="1" applyBorder="1" applyAlignment="1" applyProtection="1">
      <protection locked="0"/>
    </xf>
    <xf numFmtId="0" fontId="15" fillId="0" borderId="622" xfId="0" applyFont="1" applyBorder="1" applyAlignment="1" applyProtection="1">
      <protection locked="0"/>
    </xf>
    <xf numFmtId="0" fontId="0" fillId="5" borderId="623" xfId="0" applyFont="1" applyFill="1" applyBorder="1" applyAlignment="1" applyProtection="1">
      <protection locked="0"/>
    </xf>
    <xf numFmtId="0" fontId="0" fillId="5" borderId="247" xfId="0" applyFont="1" applyFill="1" applyBorder="1" applyAlignment="1" applyProtection="1">
      <protection locked="0"/>
    </xf>
    <xf numFmtId="0" fontId="0" fillId="5" borderId="286" xfId="0" applyFont="1" applyFill="1" applyBorder="1" applyAlignment="1" applyProtection="1">
      <protection locked="0"/>
    </xf>
    <xf numFmtId="0" fontId="15" fillId="0" borderId="286" xfId="0" applyFont="1" applyBorder="1" applyAlignment="1" applyProtection="1">
      <protection locked="0"/>
    </xf>
    <xf numFmtId="0" fontId="0" fillId="5" borderId="438" xfId="0" applyFont="1" applyFill="1" applyBorder="1" applyAlignment="1" applyProtection="1">
      <protection locked="0"/>
    </xf>
    <xf numFmtId="0" fontId="0" fillId="5" borderId="242" xfId="0" applyFont="1" applyFill="1" applyBorder="1" applyAlignment="1" applyProtection="1">
      <protection locked="0"/>
    </xf>
    <xf numFmtId="0" fontId="0" fillId="5" borderId="269" xfId="0" applyFont="1" applyFill="1" applyBorder="1" applyAlignment="1" applyProtection="1">
      <protection locked="0"/>
    </xf>
    <xf numFmtId="0" fontId="15" fillId="0" borderId="269" xfId="0" applyFont="1" applyBorder="1" applyAlignment="1" applyProtection="1">
      <protection locked="0"/>
    </xf>
    <xf numFmtId="0" fontId="0" fillId="5" borderId="271" xfId="0" applyFont="1" applyFill="1" applyBorder="1" applyAlignment="1" applyProtection="1">
      <protection locked="0"/>
    </xf>
    <xf numFmtId="10" fontId="53" fillId="7" borderId="407" xfId="0" applyNumberFormat="1" applyFont="1" applyFill="1" applyBorder="1" applyProtection="1">
      <protection locked="0"/>
    </xf>
    <xf numFmtId="167" fontId="0" fillId="0" borderId="0" xfId="0" applyNumberFormat="1" applyFont="1" applyProtection="1">
      <protection locked="0"/>
    </xf>
    <xf numFmtId="0" fontId="0" fillId="0" borderId="275" xfId="0" applyFill="1" applyBorder="1" applyProtection="1">
      <protection locked="0"/>
    </xf>
    <xf numFmtId="42" fontId="42" fillId="6" borderId="190" xfId="0" applyNumberFormat="1" applyFont="1" applyFill="1" applyBorder="1" applyAlignment="1" applyProtection="1">
      <alignment vertical="center"/>
    </xf>
    <xf numFmtId="42" fontId="42" fillId="6" borderId="191" xfId="0" applyNumberFormat="1" applyFont="1" applyFill="1" applyBorder="1" applyAlignment="1" applyProtection="1">
      <alignment vertical="center"/>
    </xf>
    <xf numFmtId="42" fontId="42" fillId="6" borderId="150" xfId="0" applyNumberFormat="1" applyFont="1" applyFill="1" applyBorder="1" applyAlignment="1" applyProtection="1">
      <alignment vertical="center"/>
    </xf>
    <xf numFmtId="42" fontId="40" fillId="6" borderId="354" xfId="0" applyNumberFormat="1" applyFont="1" applyFill="1" applyBorder="1" applyAlignment="1" applyProtection="1">
      <alignment horizontal="right" vertical="center"/>
    </xf>
    <xf numFmtId="42" fontId="40" fillId="6" borderId="355" xfId="0" applyNumberFormat="1" applyFont="1" applyFill="1" applyBorder="1" applyAlignment="1" applyProtection="1">
      <alignment horizontal="right" vertical="center"/>
    </xf>
    <xf numFmtId="42" fontId="40" fillId="6" borderId="350" xfId="0" applyNumberFormat="1" applyFont="1" applyFill="1" applyBorder="1" applyAlignment="1" applyProtection="1">
      <alignment horizontal="right" vertical="center"/>
    </xf>
    <xf numFmtId="42" fontId="40" fillId="0" borderId="336" xfId="0" applyNumberFormat="1" applyFont="1" applyFill="1" applyBorder="1" applyAlignment="1" applyProtection="1">
      <alignment horizontal="right" vertical="center"/>
      <protection locked="0"/>
    </xf>
    <xf numFmtId="42" fontId="40" fillId="0" borderId="337" xfId="0" applyNumberFormat="1" applyFont="1" applyFill="1" applyBorder="1" applyAlignment="1" applyProtection="1">
      <alignment horizontal="right" vertical="center"/>
      <protection locked="0"/>
    </xf>
    <xf numFmtId="42" fontId="40" fillId="0" borderId="338" xfId="0" applyNumberFormat="1" applyFont="1" applyFill="1" applyBorder="1" applyAlignment="1" applyProtection="1">
      <alignment vertical="center"/>
      <protection locked="0"/>
    </xf>
    <xf numFmtId="42" fontId="40" fillId="0" borderId="341" xfId="0" applyNumberFormat="1" applyFont="1" applyFill="1" applyBorder="1" applyAlignment="1" applyProtection="1">
      <alignment horizontal="right" vertical="center"/>
      <protection locked="0"/>
    </xf>
    <xf numFmtId="42" fontId="40" fillId="0" borderId="342" xfId="0" applyNumberFormat="1" applyFont="1" applyFill="1" applyBorder="1" applyAlignment="1" applyProtection="1">
      <alignment horizontal="right" vertical="center"/>
      <protection locked="0"/>
    </xf>
    <xf numFmtId="42" fontId="40" fillId="0" borderId="320" xfId="0" applyNumberFormat="1" applyFont="1" applyFill="1" applyBorder="1" applyAlignment="1" applyProtection="1">
      <alignment vertical="center"/>
      <protection locked="0"/>
    </xf>
    <xf numFmtId="42" fontId="40" fillId="0" borderId="348" xfId="0" applyNumberFormat="1" applyFont="1" applyFill="1" applyBorder="1" applyAlignment="1" applyProtection="1">
      <alignment horizontal="right" vertical="center"/>
      <protection locked="0"/>
    </xf>
    <xf numFmtId="42" fontId="40" fillId="0" borderId="349" xfId="0" applyNumberFormat="1" applyFont="1" applyFill="1" applyBorder="1" applyAlignment="1" applyProtection="1">
      <alignment horizontal="right" vertical="center"/>
      <protection locked="0"/>
    </xf>
    <xf numFmtId="42" fontId="40" fillId="0" borderId="350" xfId="0" applyNumberFormat="1" applyFont="1" applyFill="1" applyBorder="1" applyAlignment="1" applyProtection="1">
      <alignment vertical="center"/>
      <protection locked="0"/>
    </xf>
    <xf numFmtId="42" fontId="40" fillId="6" borderId="374" xfId="0" applyNumberFormat="1" applyFont="1" applyFill="1" applyBorder="1" applyAlignment="1" applyProtection="1">
      <alignment horizontal="right" vertical="center"/>
    </xf>
    <xf numFmtId="42" fontId="40" fillId="0" borderId="362" xfId="0" applyNumberFormat="1" applyFont="1" applyFill="1" applyBorder="1" applyAlignment="1" applyProtection="1">
      <alignment vertical="center"/>
      <protection locked="0"/>
    </xf>
    <xf numFmtId="42" fontId="40" fillId="0" borderId="363" xfId="0" applyNumberFormat="1" applyFont="1" applyFill="1" applyBorder="1" applyAlignment="1" applyProtection="1">
      <alignment vertical="center"/>
      <protection locked="0"/>
    </xf>
    <xf numFmtId="42" fontId="40" fillId="6" borderId="430" xfId="0" applyNumberFormat="1" applyFont="1" applyFill="1" applyBorder="1" applyAlignment="1" applyProtection="1">
      <alignment horizontal="right" vertical="center"/>
    </xf>
    <xf numFmtId="42" fontId="40" fillId="0" borderId="573" xfId="0" applyNumberFormat="1" applyFont="1" applyFill="1" applyBorder="1" applyAlignment="1" applyProtection="1">
      <alignment vertical="center"/>
      <protection locked="0"/>
    </xf>
    <xf numFmtId="42" fontId="40" fillId="0" borderId="574" xfId="0" applyNumberFormat="1" applyFont="1" applyFill="1" applyBorder="1" applyAlignment="1" applyProtection="1">
      <alignment vertical="center"/>
      <protection locked="0"/>
    </xf>
    <xf numFmtId="42" fontId="61" fillId="6" borderId="611" xfId="0" applyNumberFormat="1" applyFont="1" applyFill="1" applyBorder="1" applyAlignment="1" applyProtection="1">
      <alignment horizontal="right" vertical="center"/>
    </xf>
    <xf numFmtId="42" fontId="40" fillId="6" borderId="608" xfId="0" applyNumberFormat="1" applyFont="1" applyFill="1" applyBorder="1" applyAlignment="1" applyProtection="1">
      <alignment horizontal="right" vertical="center"/>
    </xf>
    <xf numFmtId="42" fontId="40" fillId="0" borderId="609" xfId="0" applyNumberFormat="1" applyFont="1" applyFill="1" applyBorder="1" applyAlignment="1" applyProtection="1">
      <alignment vertical="center"/>
      <protection locked="0"/>
    </xf>
    <xf numFmtId="42" fontId="40" fillId="0" borderId="610" xfId="0" applyNumberFormat="1" applyFont="1" applyFill="1" applyBorder="1" applyAlignment="1" applyProtection="1">
      <alignment vertical="center"/>
      <protection locked="0"/>
    </xf>
    <xf numFmtId="42" fontId="42" fillId="6" borderId="253" xfId="0" applyNumberFormat="1" applyFont="1" applyFill="1" applyBorder="1" applyAlignment="1" applyProtection="1">
      <alignment vertical="center"/>
    </xf>
    <xf numFmtId="42" fontId="40" fillId="6" borderId="361" xfId="0" applyNumberFormat="1" applyFont="1" applyFill="1" applyBorder="1" applyAlignment="1" applyProtection="1">
      <alignment vertical="center"/>
    </xf>
    <xf numFmtId="42" fontId="42" fillId="6" borderId="250" xfId="0" applyNumberFormat="1" applyFont="1" applyFill="1" applyBorder="1" applyAlignment="1" applyProtection="1">
      <alignment vertical="center"/>
    </xf>
    <xf numFmtId="42" fontId="40" fillId="6" borderId="364" xfId="0" applyNumberFormat="1" applyFont="1" applyFill="1" applyBorder="1" applyAlignment="1" applyProtection="1">
      <alignment vertical="center"/>
    </xf>
    <xf numFmtId="42" fontId="40" fillId="0" borderId="365" xfId="0" applyNumberFormat="1" applyFont="1" applyFill="1" applyBorder="1" applyAlignment="1" applyProtection="1">
      <alignment vertical="center"/>
      <protection locked="0"/>
    </xf>
    <xf numFmtId="42" fontId="40" fillId="0" borderId="366" xfId="0" applyNumberFormat="1" applyFont="1" applyFill="1" applyBorder="1" applyAlignment="1" applyProtection="1">
      <alignment vertical="center"/>
      <protection locked="0"/>
    </xf>
    <xf numFmtId="42" fontId="40" fillId="0" borderId="364" xfId="0" applyNumberFormat="1" applyFont="1" applyFill="1" applyBorder="1" applyAlignment="1" applyProtection="1">
      <alignment vertical="center"/>
      <protection locked="0"/>
    </xf>
    <xf numFmtId="42" fontId="42" fillId="6" borderId="367" xfId="0" applyNumberFormat="1" applyFont="1" applyFill="1" applyBorder="1" applyAlignment="1" applyProtection="1">
      <alignment vertical="center"/>
    </xf>
    <xf numFmtId="42" fontId="40" fillId="0" borderId="368" xfId="0" applyNumberFormat="1" applyFont="1" applyFill="1" applyBorder="1" applyAlignment="1" applyProtection="1">
      <alignment vertical="center"/>
      <protection locked="0"/>
    </xf>
    <xf numFmtId="42" fontId="40" fillId="0" borderId="369" xfId="0" applyNumberFormat="1" applyFont="1" applyFill="1" applyBorder="1" applyAlignment="1" applyProtection="1">
      <alignment vertical="center"/>
      <protection locked="0"/>
    </xf>
    <xf numFmtId="42" fontId="40" fillId="0" borderId="370" xfId="0" applyNumberFormat="1" applyFont="1" applyFill="1" applyBorder="1" applyAlignment="1" applyProtection="1">
      <alignment vertical="center"/>
      <protection locked="0"/>
    </xf>
    <xf numFmtId="42" fontId="42" fillId="6" borderId="204" xfId="0" applyNumberFormat="1" applyFont="1" applyFill="1" applyBorder="1" applyAlignment="1" applyProtection="1">
      <alignment vertical="center"/>
    </xf>
    <xf numFmtId="42" fontId="40" fillId="6" borderId="199" xfId="0" applyNumberFormat="1" applyFont="1" applyFill="1" applyBorder="1" applyAlignment="1" applyProtection="1">
      <alignment horizontal="right" vertical="center"/>
    </xf>
    <xf numFmtId="42" fontId="40" fillId="6" borderId="200" xfId="0" applyNumberFormat="1" applyFont="1" applyFill="1" applyBorder="1" applyAlignment="1" applyProtection="1">
      <alignment horizontal="right" vertical="center"/>
    </xf>
    <xf numFmtId="42" fontId="40" fillId="6" borderId="201" xfId="0" applyNumberFormat="1" applyFont="1" applyFill="1" applyBorder="1" applyAlignment="1" applyProtection="1">
      <alignment horizontal="right" vertical="center"/>
    </xf>
    <xf numFmtId="42" fontId="40" fillId="6" borderId="190" xfId="0" applyNumberFormat="1" applyFont="1" applyFill="1" applyBorder="1" applyAlignment="1" applyProtection="1">
      <alignment horizontal="right" vertical="center"/>
    </xf>
    <xf numFmtId="42" fontId="40" fillId="6" borderId="191" xfId="0" applyNumberFormat="1" applyFont="1" applyFill="1" applyBorder="1" applyAlignment="1" applyProtection="1">
      <alignment horizontal="right" vertical="center"/>
    </xf>
    <xf numFmtId="42" fontId="40" fillId="6" borderId="150" xfId="0" applyNumberFormat="1" applyFont="1" applyFill="1" applyBorder="1" applyAlignment="1" applyProtection="1">
      <alignment horizontal="right" vertical="center"/>
    </xf>
    <xf numFmtId="42" fontId="40" fillId="0" borderId="326" xfId="0" applyNumberFormat="1" applyFont="1" applyFill="1" applyBorder="1" applyAlignment="1" applyProtection="1">
      <alignment horizontal="right" vertical="center"/>
      <protection locked="0"/>
    </xf>
    <xf numFmtId="42" fontId="42" fillId="0" borderId="0" xfId="0" applyNumberFormat="1" applyFont="1" applyFill="1" applyBorder="1" applyAlignment="1" applyProtection="1">
      <alignment vertical="center"/>
    </xf>
    <xf numFmtId="42" fontId="40" fillId="6" borderId="575" xfId="0" applyNumberFormat="1" applyFont="1" applyFill="1" applyBorder="1" applyAlignment="1" applyProtection="1">
      <alignment horizontal="right" vertical="center"/>
    </xf>
    <xf numFmtId="42" fontId="40" fillId="6" borderId="576" xfId="0" applyNumberFormat="1" applyFont="1" applyFill="1" applyBorder="1" applyAlignment="1" applyProtection="1">
      <alignment horizontal="right" vertical="center"/>
    </xf>
    <xf numFmtId="42" fontId="40" fillId="6" borderId="50" xfId="0" applyNumberFormat="1" applyFont="1" applyFill="1" applyBorder="1" applyAlignment="1" applyProtection="1">
      <alignment horizontal="right" vertical="center"/>
    </xf>
    <xf numFmtId="42" fontId="40" fillId="0" borderId="577" xfId="0" applyNumberFormat="1" applyFont="1" applyFill="1" applyBorder="1" applyAlignment="1" applyProtection="1">
      <alignment horizontal="right" vertical="center"/>
      <protection locked="0"/>
    </xf>
    <xf numFmtId="42" fontId="40" fillId="0" borderId="578" xfId="0" applyNumberFormat="1" applyFont="1" applyFill="1" applyBorder="1" applyAlignment="1" applyProtection="1">
      <alignment horizontal="right" vertical="center"/>
      <protection locked="0"/>
    </xf>
    <xf numFmtId="42" fontId="40" fillId="0" borderId="579" xfId="0" applyNumberFormat="1" applyFont="1" applyFill="1" applyBorder="1" applyAlignment="1" applyProtection="1">
      <alignment horizontal="right" vertical="center"/>
      <protection locked="0"/>
    </xf>
    <xf numFmtId="42" fontId="40" fillId="6" borderId="187" xfId="0" applyNumberFormat="1" applyFont="1" applyFill="1" applyBorder="1" applyAlignment="1" applyProtection="1">
      <alignment horizontal="right" vertical="center"/>
    </xf>
    <xf numFmtId="42" fontId="40" fillId="6" borderId="188" xfId="0" applyNumberFormat="1" applyFont="1" applyFill="1" applyBorder="1" applyAlignment="1" applyProtection="1">
      <alignment horizontal="right" vertical="center"/>
    </xf>
    <xf numFmtId="42" fontId="40" fillId="6" borderId="189" xfId="0" applyNumberFormat="1" applyFont="1" applyFill="1" applyBorder="1" applyAlignment="1" applyProtection="1">
      <alignment horizontal="right" vertical="center"/>
    </xf>
    <xf numFmtId="42" fontId="40" fillId="6" borderId="351" xfId="0" applyNumberFormat="1" applyFont="1" applyFill="1" applyBorder="1" applyAlignment="1" applyProtection="1">
      <alignment horizontal="right" vertical="center"/>
    </xf>
    <xf numFmtId="42" fontId="40" fillId="6" borderId="352" xfId="0" applyNumberFormat="1" applyFont="1" applyFill="1" applyBorder="1" applyAlignment="1" applyProtection="1">
      <alignment horizontal="right" vertical="center"/>
    </xf>
    <xf numFmtId="42" fontId="40" fillId="6" borderId="353" xfId="0" applyNumberFormat="1" applyFont="1" applyFill="1" applyBorder="1" applyAlignment="1" applyProtection="1">
      <alignment horizontal="right" vertical="center"/>
    </xf>
    <xf numFmtId="42" fontId="40" fillId="0" borderId="268" xfId="0" applyNumberFormat="1" applyFont="1" applyFill="1" applyBorder="1" applyAlignment="1" applyProtection="1">
      <alignment vertical="center"/>
      <protection locked="0"/>
    </xf>
    <xf numFmtId="42" fontId="40" fillId="0" borderId="271" xfId="0" applyNumberFormat="1" applyFont="1" applyFill="1" applyBorder="1" applyAlignment="1" applyProtection="1">
      <alignment vertical="center"/>
      <protection locked="0"/>
    </xf>
    <xf numFmtId="42" fontId="40" fillId="0" borderId="356" xfId="0" applyNumberFormat="1" applyFont="1" applyFill="1" applyBorder="1" applyAlignment="1" applyProtection="1">
      <alignment horizontal="right" vertical="center"/>
      <protection locked="0"/>
    </xf>
    <xf numFmtId="42" fontId="40" fillId="0" borderId="357" xfId="0" applyNumberFormat="1" applyFont="1" applyFill="1" applyBorder="1" applyAlignment="1" applyProtection="1">
      <alignment horizontal="right" vertical="center"/>
      <protection locked="0"/>
    </xf>
    <xf numFmtId="42" fontId="40" fillId="0" borderId="333" xfId="0" applyNumberFormat="1" applyFont="1" applyFill="1" applyBorder="1" applyAlignment="1" applyProtection="1">
      <alignment vertical="center"/>
      <protection locked="0"/>
    </xf>
    <xf numFmtId="42" fontId="40" fillId="6" borderId="178" xfId="0" applyNumberFormat="1" applyFont="1" applyFill="1" applyBorder="1" applyAlignment="1" applyProtection="1">
      <alignment horizontal="right" vertical="center"/>
    </xf>
    <xf numFmtId="42" fontId="40" fillId="6" borderId="179" xfId="0" applyNumberFormat="1" applyFont="1" applyFill="1" applyBorder="1" applyAlignment="1" applyProtection="1">
      <alignment horizontal="right" vertical="center"/>
    </xf>
    <xf numFmtId="42" fontId="40" fillId="6" borderId="198" xfId="0" applyNumberFormat="1" applyFont="1" applyFill="1" applyBorder="1" applyAlignment="1" applyProtection="1">
      <alignment horizontal="right" vertical="center"/>
    </xf>
    <xf numFmtId="42" fontId="40" fillId="6" borderId="358" xfId="1" applyNumberFormat="1" applyFont="1" applyFill="1" applyBorder="1" applyAlignment="1" applyProtection="1">
      <alignment horizontal="right" vertical="center"/>
    </xf>
    <xf numFmtId="42" fontId="40" fillId="6" borderId="275" xfId="1" applyNumberFormat="1" applyFont="1" applyFill="1" applyBorder="1" applyAlignment="1" applyProtection="1">
      <alignment horizontal="right" vertical="center"/>
    </xf>
    <xf numFmtId="42" fontId="40" fillId="6" borderId="268" xfId="1" applyNumberFormat="1" applyFont="1" applyFill="1" applyBorder="1" applyAlignment="1" applyProtection="1">
      <alignment horizontal="right" vertical="center"/>
    </xf>
    <xf numFmtId="42" fontId="40" fillId="6" borderId="359" xfId="0" applyNumberFormat="1" applyFont="1" applyFill="1" applyBorder="1" applyProtection="1"/>
    <xf numFmtId="42" fontId="40" fillId="6" borderId="289" xfId="0" applyNumberFormat="1" applyFont="1" applyFill="1" applyBorder="1" applyProtection="1"/>
    <xf numFmtId="42" fontId="40" fillId="6" borderId="360" xfId="0" applyNumberFormat="1" applyFont="1" applyFill="1" applyBorder="1" applyProtection="1"/>
    <xf numFmtId="42" fontId="40" fillId="6" borderId="315" xfId="0" applyNumberFormat="1" applyFont="1" applyFill="1" applyBorder="1" applyAlignment="1" applyProtection="1">
      <alignment horizontal="right" vertical="center"/>
    </xf>
    <xf numFmtId="42" fontId="40" fillId="0" borderId="316" xfId="0" applyNumberFormat="1" applyFont="1" applyFill="1" applyBorder="1" applyAlignment="1" applyProtection="1">
      <alignment horizontal="right" vertical="center"/>
      <protection locked="0"/>
    </xf>
    <xf numFmtId="42" fontId="40" fillId="0" borderId="317" xfId="0" applyNumberFormat="1" applyFont="1" applyFill="1" applyBorder="1" applyAlignment="1" applyProtection="1">
      <alignment horizontal="right" vertical="center"/>
      <protection locked="0"/>
    </xf>
    <xf numFmtId="42" fontId="40" fillId="6" borderId="318" xfId="0" applyNumberFormat="1" applyFont="1" applyFill="1" applyBorder="1" applyAlignment="1" applyProtection="1">
      <alignment vertical="center"/>
    </xf>
    <xf numFmtId="42" fontId="40" fillId="0" borderId="319" xfId="0" applyNumberFormat="1" applyFont="1" applyFill="1" applyBorder="1" applyAlignment="1" applyProtection="1">
      <alignment horizontal="right" vertical="center"/>
      <protection locked="0"/>
    </xf>
    <xf numFmtId="42" fontId="40" fillId="0" borderId="320" xfId="0" applyNumberFormat="1" applyFont="1" applyFill="1" applyBorder="1" applyAlignment="1" applyProtection="1">
      <alignment horizontal="right" vertical="center"/>
      <protection locked="0"/>
    </xf>
    <xf numFmtId="42" fontId="40" fillId="6" borderId="321" xfId="0" applyNumberFormat="1" applyFont="1" applyFill="1" applyBorder="1" applyAlignment="1" applyProtection="1">
      <alignment horizontal="right" vertical="center"/>
    </xf>
    <xf numFmtId="42" fontId="40" fillId="0" borderId="322" xfId="0" applyNumberFormat="1" applyFont="1" applyFill="1" applyBorder="1" applyAlignment="1" applyProtection="1">
      <alignment horizontal="right" vertical="center"/>
      <protection locked="0"/>
    </xf>
    <xf numFmtId="42" fontId="40" fillId="0" borderId="323" xfId="0" applyNumberFormat="1" applyFont="1" applyFill="1" applyBorder="1" applyAlignment="1" applyProtection="1">
      <alignment horizontal="right" vertical="center"/>
      <protection locked="0"/>
    </xf>
    <xf numFmtId="42" fontId="40" fillId="0" borderId="417" xfId="0" applyNumberFormat="1" applyFont="1" applyFill="1" applyBorder="1" applyAlignment="1" applyProtection="1">
      <alignment horizontal="right" vertical="center"/>
      <protection locked="0"/>
    </xf>
    <xf numFmtId="42" fontId="40" fillId="0" borderId="324" xfId="0" applyNumberFormat="1" applyFont="1" applyFill="1" applyBorder="1" applyAlignment="1" applyProtection="1">
      <alignment horizontal="right" vertical="center"/>
      <protection locked="0"/>
    </xf>
    <xf numFmtId="42" fontId="40" fillId="0" borderId="325" xfId="0" applyNumberFormat="1" applyFont="1" applyFill="1" applyBorder="1" applyAlignment="1" applyProtection="1">
      <alignment horizontal="right" vertical="center"/>
      <protection locked="0"/>
    </xf>
    <xf numFmtId="42" fontId="40" fillId="0" borderId="418" xfId="0" applyNumberFormat="1" applyFont="1" applyFill="1" applyBorder="1" applyAlignment="1" applyProtection="1">
      <alignment horizontal="right" vertical="center"/>
      <protection locked="0"/>
    </xf>
    <xf numFmtId="42" fontId="40" fillId="0" borderId="327" xfId="0" applyNumberFormat="1" applyFont="1" applyFill="1" applyBorder="1" applyAlignment="1" applyProtection="1">
      <alignment horizontal="right" vertical="center"/>
      <protection locked="0"/>
    </xf>
    <xf numFmtId="42" fontId="40" fillId="0" borderId="328" xfId="0" applyNumberFormat="1" applyFont="1" applyFill="1" applyBorder="1" applyAlignment="1" applyProtection="1">
      <alignment horizontal="right" vertical="center"/>
      <protection locked="0"/>
    </xf>
    <xf numFmtId="42" fontId="40" fillId="6" borderId="603" xfId="0" applyNumberFormat="1" applyFont="1" applyFill="1" applyBorder="1" applyAlignment="1" applyProtection="1">
      <alignment horizontal="right" vertical="center"/>
    </xf>
    <xf numFmtId="42" fontId="40" fillId="6" borderId="604" xfId="0" applyNumberFormat="1" applyFont="1" applyFill="1" applyBorder="1" applyAlignment="1" applyProtection="1">
      <alignment horizontal="right" vertical="center"/>
    </xf>
    <xf numFmtId="42" fontId="40" fillId="6" borderId="605" xfId="0" applyNumberFormat="1" applyFont="1" applyFill="1" applyBorder="1" applyAlignment="1" applyProtection="1">
      <alignment horizontal="right" vertical="center"/>
    </xf>
    <xf numFmtId="42" fontId="40" fillId="0" borderId="606" xfId="0" applyNumberFormat="1" applyFont="1" applyFill="1" applyBorder="1" applyAlignment="1" applyProtection="1">
      <alignment vertical="center"/>
      <protection locked="0"/>
    </xf>
    <xf numFmtId="42" fontId="40" fillId="0" borderId="607" xfId="0" applyNumberFormat="1" applyFont="1" applyFill="1" applyBorder="1" applyAlignment="1" applyProtection="1">
      <alignment vertical="center"/>
      <protection locked="0"/>
    </xf>
    <xf numFmtId="42" fontId="40" fillId="0" borderId="400" xfId="0" applyNumberFormat="1" applyFont="1" applyFill="1" applyBorder="1" applyAlignment="1" applyProtection="1">
      <alignment vertical="center"/>
      <protection locked="0"/>
    </xf>
    <xf numFmtId="42" fontId="42" fillId="6" borderId="184" xfId="0" applyNumberFormat="1" applyFont="1" applyFill="1" applyBorder="1" applyAlignment="1" applyProtection="1">
      <alignment vertical="center"/>
    </xf>
    <xf numFmtId="42" fontId="42" fillId="6" borderId="185" xfId="0" applyNumberFormat="1" applyFont="1" applyFill="1" applyBorder="1" applyAlignment="1" applyProtection="1">
      <alignment vertical="center"/>
    </xf>
    <xf numFmtId="42" fontId="42" fillId="6" borderId="186" xfId="0" applyNumberFormat="1" applyFont="1" applyFill="1" applyBorder="1" applyAlignment="1" applyProtection="1">
      <alignment vertical="center"/>
    </xf>
    <xf numFmtId="42" fontId="62" fillId="6" borderId="329" xfId="0" applyNumberFormat="1" applyFont="1" applyFill="1" applyBorder="1" applyAlignment="1" applyProtection="1">
      <alignment vertical="center"/>
    </xf>
    <xf numFmtId="42" fontId="62" fillId="6" borderId="290" xfId="0" applyNumberFormat="1" applyFont="1" applyFill="1" applyBorder="1" applyAlignment="1" applyProtection="1">
      <alignment vertical="center"/>
    </xf>
    <xf numFmtId="42" fontId="62" fillId="6" borderId="330" xfId="0" applyNumberFormat="1" applyFont="1" applyFill="1" applyBorder="1" applyAlignment="1" applyProtection="1">
      <alignment vertical="center"/>
    </xf>
    <xf numFmtId="42" fontId="62" fillId="6" borderId="331" xfId="0" applyNumberFormat="1" applyFont="1" applyFill="1" applyBorder="1" applyAlignment="1" applyProtection="1">
      <alignment vertical="center"/>
    </xf>
    <xf numFmtId="42" fontId="62" fillId="6" borderId="332" xfId="0" applyNumberFormat="1" applyFont="1" applyFill="1" applyBorder="1" applyAlignment="1" applyProtection="1">
      <alignment vertical="center"/>
    </xf>
    <xf numFmtId="42" fontId="62" fillId="6" borderId="333" xfId="0" applyNumberFormat="1" applyFont="1" applyFill="1" applyBorder="1" applyAlignment="1" applyProtection="1">
      <alignment vertical="center"/>
    </xf>
    <xf numFmtId="42" fontId="42" fillId="6" borderId="175" xfId="0" applyNumberFormat="1" applyFont="1" applyFill="1" applyBorder="1" applyAlignment="1" applyProtection="1">
      <alignment vertical="center"/>
    </xf>
    <xf numFmtId="42" fontId="42" fillId="6" borderId="176" xfId="0" applyNumberFormat="1" applyFont="1" applyFill="1" applyBorder="1" applyAlignment="1" applyProtection="1">
      <alignment vertical="center"/>
    </xf>
    <xf numFmtId="42" fontId="42" fillId="6" borderId="177" xfId="0" applyNumberFormat="1" applyFont="1" applyFill="1" applyBorder="1" applyAlignment="1" applyProtection="1">
      <alignment vertical="center"/>
    </xf>
    <xf numFmtId="14" fontId="3" fillId="0" borderId="278" xfId="0" applyNumberFormat="1" applyFont="1" applyFill="1" applyBorder="1" applyAlignment="1" applyProtection="1">
      <alignment vertical="center"/>
      <protection locked="0"/>
    </xf>
    <xf numFmtId="0" fontId="3" fillId="0" borderId="278" xfId="0" applyFont="1" applyFill="1" applyBorder="1" applyAlignment="1" applyProtection="1">
      <alignment vertical="center" wrapText="1"/>
      <protection locked="0"/>
    </xf>
    <xf numFmtId="0" fontId="0" fillId="0" borderId="15" xfId="0" applyFill="1" applyBorder="1" applyProtection="1"/>
    <xf numFmtId="0" fontId="0" fillId="0" borderId="19" xfId="0" applyFill="1" applyBorder="1" applyProtection="1"/>
    <xf numFmtId="0" fontId="0" fillId="0" borderId="21" xfId="0" applyFill="1" applyBorder="1" applyProtection="1"/>
    <xf numFmtId="0" fontId="15" fillId="0" borderId="25" xfId="0" applyFont="1" applyFill="1" applyBorder="1" applyProtection="1"/>
    <xf numFmtId="0" fontId="0" fillId="0" borderId="26" xfId="0" applyFont="1" applyFill="1" applyBorder="1" applyProtection="1"/>
    <xf numFmtId="9" fontId="15" fillId="0" borderId="0" xfId="0" applyNumberFormat="1" applyFont="1" applyFill="1" applyBorder="1" applyProtection="1"/>
    <xf numFmtId="0" fontId="40" fillId="0" borderId="25" xfId="0" applyFont="1" applyFill="1" applyBorder="1" applyAlignment="1" applyProtection="1">
      <alignment vertical="center"/>
    </xf>
    <xf numFmtId="165" fontId="40" fillId="0" borderId="0" xfId="0" applyNumberFormat="1" applyFont="1" applyFill="1" applyBorder="1" applyAlignment="1" applyProtection="1">
      <alignment vertical="center"/>
    </xf>
    <xf numFmtId="0" fontId="15" fillId="0" borderId="16" xfId="0" applyFont="1" applyFill="1" applyBorder="1" applyProtection="1"/>
    <xf numFmtId="0" fontId="42" fillId="0" borderId="6" xfId="0" applyFont="1" applyFill="1" applyBorder="1" applyAlignment="1" applyProtection="1">
      <alignment horizontal="center" vertical="center"/>
    </xf>
    <xf numFmtId="5" fontId="42" fillId="0" borderId="6" xfId="0" applyNumberFormat="1" applyFont="1" applyFill="1" applyBorder="1" applyAlignment="1" applyProtection="1">
      <alignment vertical="center"/>
    </xf>
    <xf numFmtId="6" fontId="42" fillId="0" borderId="6" xfId="0" applyNumberFormat="1" applyFont="1" applyFill="1" applyBorder="1" applyAlignment="1" applyProtection="1">
      <alignment vertical="center"/>
    </xf>
    <xf numFmtId="0" fontId="0" fillId="0" borderId="22" xfId="0" applyFont="1" applyFill="1" applyBorder="1" applyProtection="1"/>
    <xf numFmtId="0" fontId="64" fillId="0" borderId="0" xfId="0" applyFont="1" applyFill="1" applyBorder="1" applyAlignment="1" applyProtection="1">
      <alignment vertical="center"/>
    </xf>
    <xf numFmtId="0" fontId="8" fillId="16" borderId="625" xfId="0" applyFont="1" applyFill="1" applyBorder="1" applyAlignment="1" applyProtection="1">
      <alignment horizontal="center" vertical="center" wrapText="1"/>
    </xf>
    <xf numFmtId="9" fontId="19" fillId="0" borderId="538" xfId="0" applyNumberFormat="1" applyFont="1" applyFill="1" applyBorder="1" applyAlignment="1" applyProtection="1">
      <alignment horizontal="center" vertical="center" wrapText="1"/>
    </xf>
    <xf numFmtId="3" fontId="3" fillId="0" borderId="538" xfId="0" applyNumberFormat="1" applyFont="1" applyFill="1" applyBorder="1" applyAlignment="1" applyProtection="1">
      <alignment vertical="center" wrapText="1"/>
    </xf>
    <xf numFmtId="42" fontId="3" fillId="2" borderId="317" xfId="0" applyNumberFormat="1" applyFont="1" applyFill="1" applyBorder="1" applyAlignment="1" applyProtection="1"/>
    <xf numFmtId="42" fontId="3" fillId="2" borderId="320" xfId="0" applyNumberFormat="1" applyFont="1" applyFill="1" applyBorder="1" applyAlignment="1" applyProtection="1"/>
    <xf numFmtId="42" fontId="3" fillId="8" borderId="320" xfId="0" applyNumberFormat="1" applyFont="1" applyFill="1" applyBorder="1" applyAlignment="1" applyProtection="1"/>
    <xf numFmtId="42" fontId="3" fillId="2" borderId="400" xfId="0" applyNumberFormat="1" applyFont="1" applyFill="1" applyBorder="1" applyAlignment="1" applyProtection="1"/>
    <xf numFmtId="42" fontId="3" fillId="2" borderId="215" xfId="0" applyNumberFormat="1" applyFont="1" applyFill="1" applyBorder="1" applyAlignment="1" applyProtection="1"/>
    <xf numFmtId="42" fontId="3" fillId="0" borderId="51" xfId="0" applyNumberFormat="1" applyFont="1" applyBorder="1" applyProtection="1"/>
    <xf numFmtId="42" fontId="24" fillId="0" borderId="0" xfId="0" applyNumberFormat="1" applyFont="1" applyBorder="1" applyProtection="1"/>
    <xf numFmtId="42" fontId="29" fillId="0" borderId="0" xfId="0" applyNumberFormat="1" applyFont="1" applyFill="1" applyBorder="1" applyAlignment="1" applyProtection="1">
      <alignment vertical="center"/>
    </xf>
    <xf numFmtId="42" fontId="3" fillId="0" borderId="0" xfId="0" applyNumberFormat="1" applyFont="1" applyProtection="1"/>
    <xf numFmtId="42" fontId="26" fillId="0" borderId="0" xfId="0" applyNumberFormat="1" applyFont="1" applyFill="1" applyBorder="1" applyAlignment="1" applyProtection="1">
      <alignment horizontal="center" vertical="center" wrapText="1"/>
    </xf>
    <xf numFmtId="42" fontId="24" fillId="15" borderId="0" xfId="0" applyNumberFormat="1" applyFont="1" applyFill="1" applyBorder="1" applyProtection="1"/>
    <xf numFmtId="42" fontId="24" fillId="0" borderId="0" xfId="0" applyNumberFormat="1" applyFont="1" applyFill="1" applyBorder="1" applyProtection="1"/>
    <xf numFmtId="42" fontId="3" fillId="0" borderId="137" xfId="0" applyNumberFormat="1" applyFont="1" applyBorder="1" applyProtection="1"/>
    <xf numFmtId="42" fontId="24" fillId="0" borderId="137" xfId="0" applyNumberFormat="1" applyFont="1" applyBorder="1" applyProtection="1"/>
    <xf numFmtId="42" fontId="3" fillId="0" borderId="195" xfId="0" applyNumberFormat="1" applyFont="1" applyBorder="1" applyProtection="1"/>
    <xf numFmtId="42" fontId="24" fillId="0" borderId="195" xfId="0" applyNumberFormat="1" applyFont="1" applyBorder="1" applyProtection="1"/>
    <xf numFmtId="42" fontId="24" fillId="0" borderId="92" xfId="0" applyNumberFormat="1" applyFont="1" applyBorder="1" applyProtection="1"/>
    <xf numFmtId="42" fontId="22" fillId="6" borderId="242" xfId="0" applyNumberFormat="1" applyFont="1" applyFill="1" applyBorder="1" applyAlignment="1" applyProtection="1">
      <alignment vertical="center"/>
    </xf>
    <xf numFmtId="42" fontId="22" fillId="6" borderId="343" xfId="0" applyNumberFormat="1" applyFont="1" applyFill="1" applyBorder="1" applyAlignment="1" applyProtection="1">
      <alignment vertical="center"/>
    </xf>
    <xf numFmtId="42" fontId="33" fillId="0" borderId="0" xfId="0" applyNumberFormat="1" applyFont="1" applyFill="1" applyBorder="1" applyAlignment="1" applyProtection="1">
      <alignment vertical="center"/>
    </xf>
    <xf numFmtId="42" fontId="22" fillId="0" borderId="36" xfId="0" applyNumberFormat="1" applyFont="1" applyFill="1" applyBorder="1" applyAlignment="1" applyProtection="1">
      <alignment vertical="center"/>
    </xf>
    <xf numFmtId="42" fontId="15" fillId="6" borderId="162" xfId="0" applyNumberFormat="1" applyFont="1" applyFill="1" applyBorder="1" applyProtection="1"/>
    <xf numFmtId="42" fontId="15" fillId="6" borderId="117" xfId="0" applyNumberFormat="1" applyFont="1" applyFill="1" applyBorder="1" applyProtection="1"/>
    <xf numFmtId="42" fontId="15" fillId="6" borderId="266" xfId="0" applyNumberFormat="1" applyFont="1" applyFill="1" applyBorder="1" applyProtection="1"/>
    <xf numFmtId="42" fontId="15" fillId="6" borderId="269" xfId="0" applyNumberFormat="1" applyFont="1" applyFill="1" applyBorder="1" applyProtection="1"/>
    <xf numFmtId="42" fontId="15" fillId="6" borderId="386" xfId="0" applyNumberFormat="1" applyFont="1" applyFill="1" applyBorder="1" applyProtection="1"/>
    <xf numFmtId="42" fontId="15" fillId="6" borderId="72" xfId="0" applyNumberFormat="1" applyFont="1" applyFill="1" applyBorder="1" applyProtection="1"/>
    <xf numFmtId="42" fontId="15" fillId="6" borderId="306" xfId="0" applyNumberFormat="1" applyFont="1" applyFill="1" applyBorder="1" applyProtection="1"/>
    <xf numFmtId="42" fontId="15" fillId="6" borderId="291" xfId="0" applyNumberFormat="1" applyFont="1" applyFill="1" applyBorder="1" applyProtection="1"/>
    <xf numFmtId="42" fontId="15" fillId="0" borderId="76" xfId="0" applyNumberFormat="1" applyFont="1" applyFill="1" applyBorder="1" applyProtection="1"/>
    <xf numFmtId="42" fontId="15" fillId="6" borderId="62" xfId="0" applyNumberFormat="1" applyFont="1" applyFill="1" applyBorder="1" applyProtection="1"/>
    <xf numFmtId="42" fontId="3" fillId="0" borderId="0" xfId="0" applyNumberFormat="1" applyFont="1" applyFill="1" applyBorder="1" applyProtection="1"/>
    <xf numFmtId="42" fontId="3" fillId="6" borderId="148" xfId="0" applyNumberFormat="1" applyFont="1" applyFill="1" applyBorder="1" applyProtection="1"/>
    <xf numFmtId="42" fontId="15" fillId="0" borderId="237" xfId="0" applyNumberFormat="1" applyFont="1" applyFill="1" applyBorder="1" applyAlignment="1" applyProtection="1">
      <alignment vertical="center"/>
      <protection locked="0"/>
    </xf>
    <xf numFmtId="42" fontId="15" fillId="0" borderId="238" xfId="0" applyNumberFormat="1" applyFont="1" applyFill="1" applyBorder="1" applyAlignment="1" applyProtection="1">
      <protection locked="0"/>
    </xf>
    <xf numFmtId="42" fontId="15" fillId="0" borderId="397" xfId="0" applyNumberFormat="1" applyFont="1" applyFill="1" applyBorder="1" applyAlignment="1" applyProtection="1">
      <alignment vertical="center"/>
      <protection locked="0"/>
    </xf>
    <xf numFmtId="42" fontId="15" fillId="0" borderId="398" xfId="0" applyNumberFormat="1" applyFont="1" applyFill="1" applyBorder="1" applyAlignment="1" applyProtection="1">
      <protection locked="0"/>
    </xf>
    <xf numFmtId="42" fontId="15" fillId="0" borderId="242" xfId="0" applyNumberFormat="1" applyFont="1" applyFill="1" applyBorder="1" applyAlignment="1" applyProtection="1">
      <alignment vertical="center"/>
      <protection locked="0"/>
    </xf>
    <xf numFmtId="42" fontId="15" fillId="0" borderId="243" xfId="0" applyNumberFormat="1" applyFont="1" applyFill="1" applyBorder="1" applyAlignment="1" applyProtection="1">
      <protection locked="0"/>
    </xf>
    <xf numFmtId="42" fontId="15" fillId="8" borderId="12" xfId="0" applyNumberFormat="1" applyFont="1" applyFill="1" applyBorder="1" applyAlignment="1" applyProtection="1">
      <alignment vertical="center"/>
    </xf>
    <xf numFmtId="42" fontId="15" fillId="8" borderId="251" xfId="0" applyNumberFormat="1" applyFont="1" applyFill="1" applyBorder="1" applyAlignment="1" applyProtection="1"/>
    <xf numFmtId="42" fontId="15" fillId="6" borderId="12" xfId="0" applyNumberFormat="1" applyFont="1" applyFill="1" applyBorder="1" applyAlignment="1" applyProtection="1"/>
    <xf numFmtId="42" fontId="15" fillId="6" borderId="221" xfId="0" applyNumberFormat="1" applyFont="1" applyFill="1" applyBorder="1" applyAlignment="1" applyProtection="1"/>
    <xf numFmtId="42" fontId="15" fillId="0" borderId="0" xfId="0" applyNumberFormat="1" applyFont="1" applyFill="1" applyBorder="1" applyAlignment="1" applyProtection="1">
      <alignment horizontal="left"/>
    </xf>
    <xf numFmtId="42" fontId="0" fillId="0" borderId="0" xfId="0" applyNumberFormat="1" applyFont="1" applyFill="1" applyProtection="1"/>
    <xf numFmtId="42" fontId="19" fillId="6" borderId="148" xfId="0" applyNumberFormat="1" applyFont="1" applyFill="1" applyBorder="1" applyAlignment="1" applyProtection="1"/>
    <xf numFmtId="42" fontId="15" fillId="6" borderId="237" xfId="0" applyNumberFormat="1" applyFont="1" applyFill="1" applyBorder="1" applyAlignment="1" applyProtection="1"/>
    <xf numFmtId="42" fontId="15" fillId="0" borderId="397" xfId="0" applyNumberFormat="1" applyFont="1" applyFill="1" applyBorder="1" applyAlignment="1" applyProtection="1">
      <protection locked="0"/>
    </xf>
    <xf numFmtId="42" fontId="15" fillId="0" borderId="242" xfId="0" applyNumberFormat="1" applyFont="1" applyFill="1" applyBorder="1" applyAlignment="1" applyProtection="1">
      <protection locked="0"/>
    </xf>
    <xf numFmtId="42" fontId="15" fillId="8" borderId="12" xfId="0" applyNumberFormat="1" applyFont="1" applyFill="1" applyBorder="1" applyAlignment="1" applyProtection="1"/>
    <xf numFmtId="42" fontId="15" fillId="6" borderId="160" xfId="0" applyNumberFormat="1" applyFont="1" applyFill="1" applyBorder="1" applyAlignment="1" applyProtection="1"/>
    <xf numFmtId="42" fontId="15" fillId="6" borderId="156" xfId="0" applyNumberFormat="1" applyFont="1" applyFill="1" applyBorder="1" applyAlignment="1" applyProtection="1"/>
    <xf numFmtId="42" fontId="19" fillId="0" borderId="0" xfId="0" applyNumberFormat="1" applyFont="1" applyFill="1" applyBorder="1" applyAlignment="1" applyProtection="1">
      <alignment horizontal="right"/>
    </xf>
    <xf numFmtId="42" fontId="15" fillId="0" borderId="237" xfId="0" applyNumberFormat="1" applyFont="1" applyFill="1" applyBorder="1" applyAlignment="1" applyProtection="1">
      <protection locked="0"/>
    </xf>
    <xf numFmtId="42" fontId="19" fillId="6" borderId="160" xfId="0" applyNumberFormat="1" applyFont="1" applyFill="1" applyBorder="1" applyAlignment="1" applyProtection="1"/>
    <xf numFmtId="42" fontId="19" fillId="6" borderId="150" xfId="0" applyNumberFormat="1" applyFont="1" applyFill="1" applyBorder="1" applyAlignment="1" applyProtection="1"/>
    <xf numFmtId="42" fontId="19" fillId="0" borderId="0" xfId="0" applyNumberFormat="1" applyFont="1" applyFill="1" applyBorder="1" applyAlignment="1" applyProtection="1">
      <alignment horizontal="left"/>
    </xf>
    <xf numFmtId="42" fontId="2" fillId="0" borderId="0" xfId="0" applyNumberFormat="1" applyFont="1" applyFill="1" applyAlignment="1" applyProtection="1">
      <alignment horizontal="right"/>
    </xf>
    <xf numFmtId="42" fontId="0" fillId="6" borderId="86" xfId="0" applyNumberFormat="1" applyFont="1" applyFill="1" applyBorder="1" applyProtection="1"/>
    <xf numFmtId="42" fontId="44" fillId="0" borderId="66" xfId="0" applyNumberFormat="1" applyFont="1" applyFill="1" applyBorder="1" applyProtection="1">
      <protection locked="0"/>
    </xf>
    <xf numFmtId="42" fontId="40" fillId="5" borderId="211" xfId="0" applyNumberFormat="1" applyFont="1" applyFill="1" applyBorder="1" applyProtection="1">
      <protection locked="0"/>
    </xf>
    <xf numFmtId="42" fontId="40" fillId="5" borderId="437" xfId="0" applyNumberFormat="1" applyFont="1" applyFill="1" applyBorder="1" applyProtection="1">
      <protection locked="0"/>
    </xf>
    <xf numFmtId="42" fontId="40" fillId="5" borderId="136" xfId="0" applyNumberFormat="1" applyFont="1" applyFill="1" applyBorder="1" applyProtection="1">
      <protection locked="0"/>
    </xf>
    <xf numFmtId="42" fontId="40" fillId="0" borderId="34" xfId="0" applyNumberFormat="1" applyFont="1" applyFill="1" applyBorder="1" applyProtection="1">
      <protection locked="0"/>
    </xf>
    <xf numFmtId="42" fontId="40" fillId="0" borderId="0" xfId="0" applyNumberFormat="1" applyFont="1" applyFill="1" applyBorder="1" applyProtection="1">
      <protection locked="0"/>
    </xf>
    <xf numFmtId="42" fontId="0" fillId="0" borderId="33" xfId="0" applyNumberFormat="1" applyBorder="1" applyProtection="1">
      <protection locked="0"/>
    </xf>
    <xf numFmtId="42" fontId="40" fillId="5" borderId="164" xfId="0" applyNumberFormat="1" applyFont="1" applyFill="1" applyBorder="1" applyProtection="1">
      <protection locked="0"/>
    </xf>
    <xf numFmtId="42" fontId="40" fillId="6" borderId="253" xfId="0" applyNumberFormat="1" applyFont="1" applyFill="1" applyBorder="1" applyAlignment="1" applyProtection="1">
      <alignment horizontal="right"/>
      <protection locked="0"/>
    </xf>
    <xf numFmtId="42" fontId="40" fillId="0" borderId="59" xfId="0" applyNumberFormat="1" applyFont="1" applyFill="1" applyBorder="1" applyProtection="1">
      <protection locked="0"/>
    </xf>
    <xf numFmtId="42" fontId="40" fillId="5" borderId="247" xfId="0" applyNumberFormat="1" applyFont="1" applyFill="1" applyBorder="1" applyProtection="1">
      <protection locked="0"/>
    </xf>
    <xf numFmtId="42" fontId="40" fillId="5" borderId="286" xfId="0" applyNumberFormat="1" applyFont="1" applyFill="1" applyBorder="1" applyProtection="1">
      <protection locked="0"/>
    </xf>
    <xf numFmtId="42" fontId="40" fillId="5" borderId="438" xfId="0" applyNumberFormat="1" applyFont="1" applyFill="1" applyBorder="1" applyProtection="1">
      <protection locked="0"/>
    </xf>
    <xf numFmtId="42" fontId="40" fillId="5" borderId="293" xfId="0" applyNumberFormat="1" applyFont="1" applyFill="1" applyBorder="1" applyProtection="1">
      <protection locked="0"/>
    </xf>
    <xf numFmtId="42" fontId="40" fillId="6" borderId="250" xfId="0" applyNumberFormat="1" applyFont="1" applyFill="1" applyBorder="1" applyAlignment="1" applyProtection="1">
      <alignment horizontal="right"/>
      <protection locked="0"/>
    </xf>
    <xf numFmtId="42" fontId="40" fillId="6" borderId="250" xfId="0" applyNumberFormat="1" applyFont="1" applyFill="1" applyBorder="1" applyProtection="1">
      <protection locked="0"/>
    </xf>
    <xf numFmtId="42" fontId="40" fillId="5" borderId="343" xfId="0" applyNumberFormat="1" applyFont="1" applyFill="1" applyBorder="1" applyProtection="1">
      <protection locked="0"/>
    </xf>
    <xf numFmtId="42" fontId="40" fillId="5" borderId="302" xfId="0" applyNumberFormat="1" applyFont="1" applyFill="1" applyBorder="1" applyProtection="1">
      <protection locked="0"/>
    </xf>
    <xf numFmtId="42" fontId="40" fillId="5" borderId="360" xfId="0" applyNumberFormat="1" applyFont="1" applyFill="1" applyBorder="1" applyProtection="1">
      <protection locked="0"/>
    </xf>
    <xf numFmtId="42" fontId="40" fillId="5" borderId="359" xfId="0" applyNumberFormat="1" applyFont="1" applyFill="1" applyBorder="1" applyProtection="1">
      <protection locked="0"/>
    </xf>
    <xf numFmtId="42" fontId="40" fillId="6" borderId="367" xfId="0" applyNumberFormat="1" applyFont="1" applyFill="1" applyBorder="1" applyProtection="1">
      <protection locked="0"/>
    </xf>
    <xf numFmtId="42" fontId="33" fillId="0" borderId="0" xfId="0" applyNumberFormat="1" applyFont="1" applyFill="1" applyBorder="1" applyProtection="1">
      <protection locked="0"/>
    </xf>
    <xf numFmtId="42" fontId="40" fillId="6" borderId="159" xfId="0" applyNumberFormat="1" applyFont="1" applyFill="1" applyBorder="1" applyProtection="1">
      <protection locked="0"/>
    </xf>
    <xf numFmtId="42" fontId="40" fillId="6" borderId="158" xfId="0" applyNumberFormat="1" applyFont="1" applyFill="1" applyBorder="1" applyProtection="1">
      <protection locked="0"/>
    </xf>
    <xf numFmtId="42" fontId="40" fillId="6" borderId="157" xfId="0" applyNumberFormat="1" applyFont="1" applyFill="1" applyBorder="1" applyProtection="1">
      <protection locked="0"/>
    </xf>
    <xf numFmtId="42" fontId="40" fillId="6" borderId="134" xfId="0" applyNumberFormat="1" applyFont="1" applyFill="1" applyBorder="1" applyProtection="1">
      <protection locked="0"/>
    </xf>
    <xf numFmtId="42" fontId="40" fillId="6" borderId="148" xfId="0" applyNumberFormat="1" applyFont="1" applyFill="1" applyBorder="1" applyProtection="1">
      <protection locked="0"/>
    </xf>
    <xf numFmtId="42" fontId="15" fillId="0" borderId="0" xfId="0" applyNumberFormat="1" applyFont="1" applyFill="1" applyBorder="1" applyAlignment="1" applyProtection="1">
      <protection locked="0"/>
    </xf>
    <xf numFmtId="42" fontId="19" fillId="0" borderId="0" xfId="0" applyNumberFormat="1" applyFont="1" applyFill="1" applyBorder="1" applyAlignment="1" applyProtection="1">
      <alignment vertical="center"/>
      <protection locked="0"/>
    </xf>
    <xf numFmtId="42" fontId="18" fillId="0" borderId="0" xfId="0" applyNumberFormat="1" applyFont="1" applyFill="1" applyBorder="1" applyAlignment="1" applyProtection="1">
      <alignment vertical="center"/>
      <protection locked="0"/>
    </xf>
    <xf numFmtId="42" fontId="18" fillId="0" borderId="0" xfId="0" applyNumberFormat="1" applyFont="1" applyFill="1" applyBorder="1" applyProtection="1">
      <protection locked="0"/>
    </xf>
    <xf numFmtId="42" fontId="19" fillId="0" borderId="0" xfId="0" applyNumberFormat="1" applyFont="1" applyFill="1" applyBorder="1" applyAlignment="1" applyProtection="1">
      <alignment horizontal="right" vertical="center"/>
      <protection locked="0"/>
    </xf>
    <xf numFmtId="42" fontId="0" fillId="0" borderId="0" xfId="0" applyNumberFormat="1" applyFill="1" applyBorder="1" applyProtection="1">
      <protection locked="0"/>
    </xf>
    <xf numFmtId="42" fontId="0" fillId="0" borderId="34" xfId="0" applyNumberFormat="1" applyFill="1" applyBorder="1" applyProtection="1">
      <protection locked="0"/>
    </xf>
    <xf numFmtId="42" fontId="19" fillId="0" borderId="544" xfId="0" applyNumberFormat="1" applyFont="1" applyFill="1" applyBorder="1" applyProtection="1">
      <protection locked="0"/>
    </xf>
    <xf numFmtId="42" fontId="0" fillId="0" borderId="544" xfId="0" applyNumberFormat="1" applyBorder="1" applyProtection="1">
      <protection locked="0"/>
    </xf>
    <xf numFmtId="42" fontId="0" fillId="0" borderId="544" xfId="0" applyNumberFormat="1" applyFill="1" applyBorder="1" applyProtection="1">
      <protection locked="0"/>
    </xf>
    <xf numFmtId="42" fontId="42" fillId="0" borderId="6" xfId="0" applyNumberFormat="1" applyFont="1" applyFill="1" applyBorder="1" applyProtection="1">
      <protection locked="0"/>
    </xf>
    <xf numFmtId="42" fontId="0" fillId="0" borderId="0" xfId="0" applyNumberFormat="1" applyBorder="1" applyProtection="1">
      <protection locked="0"/>
    </xf>
    <xf numFmtId="42" fontId="15" fillId="0" borderId="68" xfId="0" applyNumberFormat="1" applyFont="1" applyFill="1" applyBorder="1" applyAlignment="1" applyProtection="1">
      <protection locked="0"/>
    </xf>
    <xf numFmtId="42" fontId="40" fillId="6" borderId="253" xfId="0" applyNumberFormat="1" applyFont="1" applyFill="1" applyBorder="1" applyProtection="1">
      <protection locked="0"/>
    </xf>
    <xf numFmtId="42" fontId="41" fillId="0" borderId="60" xfId="0" applyNumberFormat="1" applyFont="1" applyBorder="1" applyProtection="1">
      <protection locked="0"/>
    </xf>
    <xf numFmtId="42" fontId="40" fillId="6" borderId="568" xfId="0" applyNumberFormat="1" applyFont="1" applyFill="1" applyBorder="1" applyProtection="1">
      <protection locked="0"/>
    </xf>
    <xf numFmtId="42" fontId="78" fillId="0" borderId="570" xfId="0" applyNumberFormat="1" applyFont="1" applyFill="1" applyBorder="1" applyProtection="1">
      <protection locked="0"/>
    </xf>
    <xf numFmtId="42" fontId="40" fillId="0" borderId="428" xfId="0" applyNumberFormat="1" applyFont="1" applyFill="1" applyBorder="1" applyProtection="1">
      <protection locked="0"/>
    </xf>
    <xf numFmtId="42" fontId="41" fillId="0" borderId="68" xfId="0" applyNumberFormat="1" applyFont="1" applyBorder="1" applyProtection="1">
      <protection locked="0"/>
    </xf>
    <xf numFmtId="42" fontId="40" fillId="5" borderId="538" xfId="0" applyNumberFormat="1" applyFont="1" applyFill="1" applyBorder="1" applyProtection="1">
      <protection locked="0"/>
    </xf>
    <xf numFmtId="42" fontId="40" fillId="5" borderId="447" xfId="0" applyNumberFormat="1" applyFont="1" applyFill="1" applyBorder="1" applyProtection="1">
      <protection locked="0"/>
    </xf>
    <xf numFmtId="42" fontId="40" fillId="5" borderId="436" xfId="0" applyNumberFormat="1" applyFont="1" applyFill="1" applyBorder="1" applyProtection="1">
      <protection locked="0"/>
    </xf>
    <xf numFmtId="42" fontId="40" fillId="6" borderId="569" xfId="0" applyNumberFormat="1" applyFont="1" applyFill="1" applyBorder="1" applyProtection="1">
      <protection locked="0"/>
    </xf>
    <xf numFmtId="42" fontId="33" fillId="0" borderId="0" xfId="0" applyNumberFormat="1" applyFont="1" applyBorder="1" applyProtection="1">
      <protection locked="0"/>
    </xf>
    <xf numFmtId="42" fontId="22" fillId="0" borderId="0" xfId="0" applyNumberFormat="1" applyFont="1" applyBorder="1" applyProtection="1">
      <protection locked="0"/>
    </xf>
    <xf numFmtId="42" fontId="40" fillId="0" borderId="0" xfId="0" applyNumberFormat="1" applyFont="1" applyBorder="1" applyProtection="1">
      <protection locked="0"/>
    </xf>
    <xf numFmtId="42" fontId="37" fillId="0" borderId="148" xfId="0" applyNumberFormat="1" applyFont="1" applyFill="1" applyBorder="1" applyProtection="1">
      <protection locked="0"/>
    </xf>
    <xf numFmtId="42" fontId="40" fillId="6" borderId="231" xfId="0" applyNumberFormat="1" applyFont="1" applyFill="1" applyBorder="1" applyProtection="1">
      <protection locked="0"/>
    </xf>
    <xf numFmtId="42" fontId="15" fillId="0" borderId="0" xfId="0" applyNumberFormat="1" applyFont="1" applyBorder="1" applyProtection="1">
      <protection locked="0"/>
    </xf>
    <xf numFmtId="42" fontId="15" fillId="0" borderId="195" xfId="0" applyNumberFormat="1" applyFont="1" applyBorder="1" applyProtection="1">
      <protection locked="0"/>
    </xf>
    <xf numFmtId="42" fontId="0" fillId="16" borderId="0" xfId="0" applyNumberFormat="1" applyFill="1" applyBorder="1" applyProtection="1">
      <protection locked="0"/>
    </xf>
    <xf numFmtId="42" fontId="79" fillId="16" borderId="0" xfId="0" applyNumberFormat="1" applyFont="1" applyFill="1" applyBorder="1" applyProtection="1">
      <protection locked="0"/>
    </xf>
    <xf numFmtId="42" fontId="44" fillId="0" borderId="154" xfId="0" applyNumberFormat="1" applyFont="1" applyFill="1" applyBorder="1" applyProtection="1">
      <protection locked="0"/>
    </xf>
    <xf numFmtId="42" fontId="40" fillId="0" borderId="211" xfId="0" applyNumberFormat="1" applyFont="1" applyBorder="1" applyProtection="1">
      <protection locked="0"/>
    </xf>
    <xf numFmtId="42" fontId="40" fillId="0" borderId="437" xfId="0" applyNumberFormat="1" applyFont="1" applyBorder="1" applyProtection="1">
      <protection locked="0"/>
    </xf>
    <xf numFmtId="42" fontId="40" fillId="0" borderId="136" xfId="0" applyNumberFormat="1" applyFont="1" applyBorder="1" applyProtection="1">
      <protection locked="0"/>
    </xf>
    <xf numFmtId="42" fontId="40" fillId="0" borderId="164" xfId="0" applyNumberFormat="1" applyFont="1" applyBorder="1" applyProtection="1">
      <protection locked="0"/>
    </xf>
    <xf numFmtId="42" fontId="44" fillId="0" borderId="59" xfId="0" applyNumberFormat="1" applyFont="1" applyFill="1" applyBorder="1" applyProtection="1">
      <protection locked="0"/>
    </xf>
    <xf numFmtId="42" fontId="40" fillId="0" borderId="247" xfId="0" applyNumberFormat="1" applyFont="1" applyBorder="1" applyProtection="1">
      <protection locked="0"/>
    </xf>
    <xf numFmtId="42" fontId="40" fillId="0" borderId="286" xfId="0" applyNumberFormat="1" applyFont="1" applyBorder="1" applyProtection="1">
      <protection locked="0"/>
    </xf>
    <xf numFmtId="42" fontId="40" fillId="0" borderId="438" xfId="0" applyNumberFormat="1" applyFont="1" applyBorder="1" applyProtection="1">
      <protection locked="0"/>
    </xf>
    <xf numFmtId="42" fontId="40" fillId="0" borderId="293" xfId="0" applyNumberFormat="1" applyFont="1" applyBorder="1" applyProtection="1">
      <protection locked="0"/>
    </xf>
    <xf numFmtId="42" fontId="44" fillId="0" borderId="59" xfId="0" applyNumberFormat="1" applyFont="1" applyBorder="1" applyProtection="1">
      <protection locked="0"/>
    </xf>
    <xf numFmtId="42" fontId="40" fillId="0" borderId="343" xfId="0" applyNumberFormat="1" applyFont="1" applyBorder="1" applyProtection="1">
      <protection locked="0"/>
    </xf>
    <xf numFmtId="42" fontId="40" fillId="0" borderId="302" xfId="0" applyNumberFormat="1" applyFont="1" applyBorder="1" applyProtection="1">
      <protection locked="0"/>
    </xf>
    <xf numFmtId="42" fontId="40" fillId="0" borderId="360" xfId="0" applyNumberFormat="1" applyFont="1" applyBorder="1" applyProtection="1">
      <protection locked="0"/>
    </xf>
    <xf numFmtId="42" fontId="40" fillId="0" borderId="359" xfId="0" applyNumberFormat="1" applyFont="1" applyBorder="1" applyProtection="1">
      <protection locked="0"/>
    </xf>
    <xf numFmtId="42" fontId="44" fillId="0" borderId="0" xfId="0" applyNumberFormat="1" applyFont="1" applyBorder="1" applyProtection="1">
      <protection locked="0"/>
    </xf>
    <xf numFmtId="42" fontId="40" fillId="6" borderId="148" xfId="0" applyNumberFormat="1" applyFont="1" applyFill="1" applyBorder="1" applyAlignment="1" applyProtection="1">
      <alignment horizontal="right"/>
      <protection locked="0"/>
    </xf>
    <xf numFmtId="42" fontId="19" fillId="0" borderId="0" xfId="0" applyNumberFormat="1" applyFont="1" applyBorder="1" applyProtection="1">
      <protection locked="0"/>
    </xf>
    <xf numFmtId="42" fontId="15" fillId="0" borderId="319" xfId="1" applyNumberFormat="1" applyFont="1" applyFill="1" applyBorder="1" applyAlignment="1" applyProtection="1">
      <alignment horizontal="left" wrapText="1"/>
      <protection locked="0"/>
    </xf>
    <xf numFmtId="42" fontId="15" fillId="28" borderId="184" xfId="0" applyNumberFormat="1" applyFont="1" applyFill="1" applyBorder="1" applyAlignment="1" applyProtection="1">
      <alignment horizontal="right"/>
    </xf>
    <xf numFmtId="42" fontId="15" fillId="28" borderId="185" xfId="0" applyNumberFormat="1" applyFont="1" applyFill="1" applyBorder="1" applyAlignment="1" applyProtection="1">
      <alignment horizontal="right"/>
    </xf>
    <xf numFmtId="42" fontId="15" fillId="28" borderId="554" xfId="0" applyNumberFormat="1" applyFont="1" applyFill="1" applyBorder="1" applyAlignment="1" applyProtection="1">
      <alignment horizontal="right"/>
    </xf>
    <xf numFmtId="42" fontId="15" fillId="28" borderId="186" xfId="0" applyNumberFormat="1" applyFont="1" applyFill="1" applyBorder="1" applyAlignment="1" applyProtection="1">
      <alignment horizontal="right"/>
    </xf>
    <xf numFmtId="0" fontId="23" fillId="0" borderId="624" xfId="0" applyFont="1" applyBorder="1"/>
    <xf numFmtId="0" fontId="23" fillId="0" borderId="627" xfId="0" applyFont="1" applyBorder="1"/>
    <xf numFmtId="0" fontId="15" fillId="0" borderId="91" xfId="0" applyFont="1" applyBorder="1" applyProtection="1"/>
    <xf numFmtId="0" fontId="15" fillId="0" borderId="92" xfId="0" applyFont="1" applyBorder="1" applyProtection="1"/>
    <xf numFmtId="9" fontId="15" fillId="0" borderId="92" xfId="0" applyNumberFormat="1" applyFont="1" applyFill="1" applyBorder="1" applyProtection="1"/>
    <xf numFmtId="0" fontId="15" fillId="0" borderId="93" xfId="0" applyFont="1" applyBorder="1" applyProtection="1"/>
    <xf numFmtId="0" fontId="0" fillId="0" borderId="213" xfId="0" applyBorder="1" applyProtection="1"/>
    <xf numFmtId="0" fontId="0" fillId="0" borderId="195" xfId="0" applyBorder="1" applyProtection="1"/>
    <xf numFmtId="0" fontId="0" fillId="0" borderId="214" xfId="0" applyBorder="1" applyProtection="1"/>
    <xf numFmtId="14" fontId="3" fillId="0" borderId="538" xfId="0" applyNumberFormat="1" applyFont="1" applyFill="1" applyBorder="1" applyAlignment="1" applyProtection="1">
      <alignment horizontal="center"/>
    </xf>
    <xf numFmtId="0" fontId="0" fillId="0" borderId="95" xfId="0" applyBorder="1" applyProtection="1"/>
    <xf numFmtId="0" fontId="0" fillId="0" borderId="3" xfId="0" applyBorder="1" applyProtection="1"/>
    <xf numFmtId="0" fontId="0" fillId="0" borderId="624" xfId="0" applyBorder="1" applyProtection="1"/>
    <xf numFmtId="0" fontId="14" fillId="0" borderId="0" xfId="0" applyFont="1" applyProtection="1">
      <protection locked="0"/>
    </xf>
    <xf numFmtId="0" fontId="16" fillId="16" borderId="614" xfId="0" applyFont="1" applyFill="1" applyBorder="1" applyAlignment="1" applyProtection="1"/>
    <xf numFmtId="0" fontId="16" fillId="16" borderId="622" xfId="0" applyFont="1" applyFill="1" applyBorder="1" applyAlignment="1" applyProtection="1">
      <alignment horizontal="center" wrapText="1"/>
    </xf>
    <xf numFmtId="0" fontId="16" fillId="16" borderId="622" xfId="0" applyFont="1" applyFill="1" applyBorder="1" applyAlignment="1" applyProtection="1"/>
    <xf numFmtId="0" fontId="16" fillId="16" borderId="623" xfId="0" applyFont="1" applyFill="1" applyBorder="1" applyAlignment="1" applyProtection="1">
      <alignment wrapText="1"/>
    </xf>
    <xf numFmtId="0" fontId="0" fillId="0" borderId="544" xfId="0" applyFont="1" applyBorder="1" applyProtection="1"/>
    <xf numFmtId="0" fontId="0" fillId="0" borderId="582" xfId="0" applyFont="1" applyBorder="1" applyProtection="1"/>
    <xf numFmtId="0" fontId="53" fillId="7" borderId="227" xfId="0" applyFont="1" applyFill="1" applyBorder="1" applyAlignment="1" applyProtection="1">
      <alignment horizontal="center" vertical="center"/>
      <protection locked="0"/>
    </xf>
    <xf numFmtId="6" fontId="53" fillId="7" borderId="227" xfId="0" applyNumberFormat="1" applyFont="1" applyFill="1" applyBorder="1" applyAlignment="1" applyProtection="1">
      <alignment horizontal="center"/>
      <protection locked="0"/>
    </xf>
    <xf numFmtId="0" fontId="2" fillId="6" borderId="358" xfId="0" applyFont="1" applyFill="1" applyBorder="1" applyProtection="1"/>
    <xf numFmtId="42" fontId="15" fillId="20" borderId="338" xfId="0" applyNumberFormat="1" applyFont="1" applyFill="1" applyBorder="1" applyAlignment="1" applyProtection="1"/>
    <xf numFmtId="0" fontId="0" fillId="20" borderId="621" xfId="0" applyFill="1" applyBorder="1" applyProtection="1"/>
    <xf numFmtId="0" fontId="0" fillId="20" borderId="266" xfId="0" applyFill="1" applyBorder="1" applyProtection="1"/>
    <xf numFmtId="0" fontId="0" fillId="20" borderId="240" xfId="0" applyFill="1" applyBorder="1" applyProtection="1"/>
    <xf numFmtId="0" fontId="0" fillId="20" borderId="241" xfId="0" applyFill="1" applyBorder="1" applyProtection="1"/>
    <xf numFmtId="42" fontId="5" fillId="6" borderId="437" xfId="0" applyNumberFormat="1" applyFont="1" applyFill="1" applyBorder="1" applyAlignment="1" applyProtection="1">
      <alignment wrapText="1"/>
      <protection locked="0"/>
    </xf>
    <xf numFmtId="42" fontId="5" fillId="6" borderId="136" xfId="0" applyNumberFormat="1" applyFont="1" applyFill="1" applyBorder="1" applyAlignment="1" applyProtection="1">
      <alignment wrapText="1"/>
      <protection locked="0"/>
    </xf>
    <xf numFmtId="42" fontId="5" fillId="6" borderId="286" xfId="0" applyNumberFormat="1" applyFont="1" applyFill="1" applyBorder="1" applyAlignment="1" applyProtection="1">
      <alignment wrapText="1"/>
      <protection locked="0"/>
    </xf>
    <xf numFmtId="42" fontId="5" fillId="6" borderId="438" xfId="0" applyNumberFormat="1" applyFont="1" applyFill="1" applyBorder="1" applyAlignment="1" applyProtection="1">
      <alignment wrapText="1"/>
      <protection locked="0"/>
    </xf>
    <xf numFmtId="42" fontId="5" fillId="6" borderId="269" xfId="0" applyNumberFormat="1" applyFont="1" applyFill="1" applyBorder="1" applyAlignment="1" applyProtection="1">
      <alignment wrapText="1"/>
      <protection locked="0"/>
    </xf>
    <xf numFmtId="42" fontId="5" fillId="6" borderId="271" xfId="0" applyNumberFormat="1" applyFont="1" applyFill="1" applyBorder="1" applyAlignment="1" applyProtection="1">
      <alignment wrapText="1"/>
      <protection locked="0"/>
    </xf>
    <xf numFmtId="10" fontId="7" fillId="16" borderId="303" xfId="0" applyNumberFormat="1" applyFont="1" applyFill="1" applyBorder="1" applyAlignment="1" applyProtection="1">
      <alignment horizontal="center" vertical="center" wrapText="1"/>
      <protection locked="0"/>
    </xf>
    <xf numFmtId="42" fontId="7" fillId="0" borderId="304" xfId="0" applyNumberFormat="1" applyFont="1" applyFill="1" applyBorder="1" applyAlignment="1" applyProtection="1">
      <protection locked="0"/>
    </xf>
    <xf numFmtId="42" fontId="7" fillId="8" borderId="304" xfId="0" applyNumberFormat="1" applyFont="1" applyFill="1" applyBorder="1" applyAlignment="1" applyProtection="1">
      <protection locked="0"/>
    </xf>
    <xf numFmtId="42" fontId="5" fillId="8" borderId="269" xfId="0" applyNumberFormat="1" applyFont="1" applyFill="1" applyBorder="1" applyAlignment="1" applyProtection="1">
      <alignment wrapText="1"/>
      <protection locked="0"/>
    </xf>
    <xf numFmtId="42" fontId="5" fillId="6" borderId="304" xfId="0" applyNumberFormat="1" applyFont="1" applyFill="1" applyBorder="1" applyAlignment="1" applyProtection="1">
      <alignment wrapText="1"/>
      <protection locked="0"/>
    </xf>
    <xf numFmtId="42" fontId="5" fillId="8" borderId="304" xfId="0" applyNumberFormat="1" applyFont="1" applyFill="1" applyBorder="1" applyAlignment="1" applyProtection="1">
      <alignment wrapText="1"/>
      <protection locked="0"/>
    </xf>
    <xf numFmtId="42" fontId="5" fillId="6" borderId="305" xfId="0" applyNumberFormat="1" applyFont="1" applyFill="1" applyBorder="1" applyAlignment="1" applyProtection="1">
      <alignment wrapText="1"/>
      <protection locked="0"/>
    </xf>
    <xf numFmtId="10" fontId="7" fillId="16" borderId="242" xfId="0" applyNumberFormat="1" applyFont="1" applyFill="1" applyBorder="1" applyAlignment="1" applyProtection="1">
      <alignment horizontal="center" vertical="center" wrapText="1"/>
      <protection locked="0"/>
    </xf>
    <xf numFmtId="3" fontId="17" fillId="0" borderId="0" xfId="0" applyNumberFormat="1" applyFont="1" applyFill="1" applyBorder="1" applyAlignment="1" applyProtection="1">
      <alignment wrapText="1"/>
      <protection locked="0"/>
    </xf>
    <xf numFmtId="0" fontId="0" fillId="0" borderId="599" xfId="0" applyFont="1" applyFill="1" applyBorder="1" applyProtection="1"/>
    <xf numFmtId="0" fontId="0" fillId="0" borderId="165" xfId="0" applyFont="1" applyFill="1" applyBorder="1" applyProtection="1"/>
    <xf numFmtId="0" fontId="41" fillId="0" borderId="165" xfId="0" applyFont="1" applyBorder="1" applyProtection="1"/>
    <xf numFmtId="0" fontId="0" fillId="0" borderId="165" xfId="0" applyBorder="1" applyProtection="1"/>
    <xf numFmtId="42" fontId="61" fillId="6" borderId="612" xfId="0" applyNumberFormat="1" applyFont="1" applyFill="1" applyBorder="1" applyAlignment="1" applyProtection="1">
      <alignment vertical="center"/>
    </xf>
    <xf numFmtId="42" fontId="61" fillId="6" borderId="613" xfId="0" applyNumberFormat="1" applyFont="1" applyFill="1" applyBorder="1" applyAlignment="1" applyProtection="1">
      <alignment vertical="center"/>
    </xf>
    <xf numFmtId="0" fontId="0" fillId="0" borderId="600" xfId="0" applyBorder="1" applyProtection="1"/>
    <xf numFmtId="0" fontId="19" fillId="16" borderId="54" xfId="0" applyFont="1" applyFill="1" applyBorder="1" applyAlignment="1" applyProtection="1"/>
    <xf numFmtId="9" fontId="2" fillId="6" borderId="275" xfId="0" applyNumberFormat="1" applyFont="1" applyFill="1" applyBorder="1" applyProtection="1"/>
    <xf numFmtId="0" fontId="15" fillId="0" borderId="19" xfId="0" applyFont="1" applyFill="1" applyBorder="1" applyProtection="1"/>
    <xf numFmtId="167" fontId="53" fillId="7" borderId="367" xfId="0" applyNumberFormat="1" applyFont="1" applyFill="1" applyBorder="1" applyProtection="1">
      <protection locked="0"/>
    </xf>
    <xf numFmtId="0" fontId="0" fillId="0" borderId="0" xfId="0" applyFont="1" applyFill="1" applyBorder="1" applyProtection="1"/>
    <xf numFmtId="1" fontId="7" fillId="0" borderId="626" xfId="0" applyNumberFormat="1" applyFont="1" applyBorder="1" applyAlignment="1" applyProtection="1">
      <protection locked="0"/>
    </xf>
    <xf numFmtId="167" fontId="16" fillId="6" borderId="86" xfId="0" applyNumberFormat="1" applyFont="1" applyFill="1" applyBorder="1" applyAlignment="1" applyProtection="1"/>
    <xf numFmtId="167" fontId="16" fillId="6" borderId="231" xfId="0" applyNumberFormat="1" applyFont="1" applyFill="1" applyBorder="1" applyAlignment="1" applyProtection="1">
      <alignment horizontal="right"/>
    </xf>
    <xf numFmtId="44" fontId="40" fillId="0" borderId="374" xfId="0" applyNumberFormat="1" applyFont="1" applyFill="1" applyBorder="1" applyAlignment="1" applyProtection="1">
      <alignment horizontal="right" vertical="center"/>
      <protection locked="0"/>
    </xf>
    <xf numFmtId="44" fontId="40" fillId="0" borderId="430" xfId="0" applyNumberFormat="1" applyFont="1" applyFill="1" applyBorder="1" applyAlignment="1" applyProtection="1">
      <alignment horizontal="right" vertical="center"/>
      <protection locked="0"/>
    </xf>
    <xf numFmtId="171" fontId="19" fillId="6" borderId="159" xfId="1" applyNumberFormat="1" applyFont="1" applyFill="1" applyBorder="1" applyProtection="1"/>
    <xf numFmtId="171" fontId="19" fillId="6" borderId="158" xfId="1" applyNumberFormat="1" applyFont="1" applyFill="1" applyBorder="1" applyProtection="1"/>
    <xf numFmtId="171" fontId="19" fillId="6" borderId="157" xfId="1" applyNumberFormat="1" applyFont="1" applyFill="1" applyBorder="1" applyProtection="1"/>
    <xf numFmtId="0" fontId="40" fillId="0" borderId="193" xfId="0" applyFont="1" applyFill="1" applyBorder="1" applyAlignment="1" applyProtection="1">
      <alignment vertical="center"/>
    </xf>
    <xf numFmtId="0" fontId="15" fillId="0" borderId="193" xfId="0" applyFont="1" applyFill="1" applyBorder="1" applyAlignment="1" applyProtection="1"/>
    <xf numFmtId="0" fontId="0" fillId="0" borderId="194" xfId="0" applyFont="1" applyFill="1" applyBorder="1" applyAlignment="1" applyProtection="1"/>
    <xf numFmtId="0" fontId="40" fillId="0" borderId="66" xfId="0" applyFont="1" applyFill="1" applyBorder="1" applyAlignment="1" applyProtection="1">
      <alignment vertical="center"/>
    </xf>
    <xf numFmtId="0" fontId="15" fillId="0" borderId="66" xfId="0" applyFont="1" applyFill="1" applyBorder="1" applyAlignment="1" applyProtection="1"/>
    <xf numFmtId="165" fontId="15" fillId="0" borderId="66" xfId="0" applyNumberFormat="1" applyFont="1" applyFill="1" applyBorder="1" applyAlignment="1" applyProtection="1"/>
    <xf numFmtId="0" fontId="2" fillId="9" borderId="231" xfId="0" applyFont="1" applyFill="1" applyBorder="1" applyAlignment="1" applyProtection="1">
      <alignment horizontal="center" wrapText="1"/>
    </xf>
    <xf numFmtId="0" fontId="0" fillId="0" borderId="445" xfId="0" applyBorder="1" applyAlignment="1" applyProtection="1">
      <alignment vertical="top"/>
    </xf>
    <xf numFmtId="0" fontId="0" fillId="0" borderId="446" xfId="0" applyBorder="1" applyAlignment="1" applyProtection="1">
      <alignment vertical="top"/>
    </xf>
    <xf numFmtId="0" fontId="0" fillId="0" borderId="76" xfId="0" applyBorder="1" applyAlignment="1" applyProtection="1">
      <alignment vertical="top" wrapText="1"/>
    </xf>
    <xf numFmtId="0" fontId="0" fillId="0" borderId="195" xfId="0" applyBorder="1" applyAlignment="1" applyProtection="1">
      <alignment vertical="top"/>
    </xf>
    <xf numFmtId="0" fontId="0" fillId="0" borderId="76" xfId="0" applyBorder="1" applyAlignment="1" applyProtection="1">
      <alignment vertical="top"/>
    </xf>
    <xf numFmtId="0" fontId="0" fillId="0" borderId="428" xfId="0" applyBorder="1" applyAlignment="1" applyProtection="1">
      <alignment vertical="top"/>
    </xf>
    <xf numFmtId="0" fontId="20" fillId="16"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right" vertical="center"/>
    </xf>
    <xf numFmtId="0" fontId="15" fillId="0" borderId="15"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15" fillId="0" borderId="21" xfId="0" applyFont="1" applyFill="1" applyBorder="1" applyAlignment="1" applyProtection="1">
      <alignment horizontal="left" vertical="top" wrapText="1"/>
      <protection locked="0"/>
    </xf>
    <xf numFmtId="0" fontId="15" fillId="0" borderId="25"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26" xfId="0" applyFont="1" applyFill="1" applyBorder="1" applyAlignment="1" applyProtection="1">
      <alignment horizontal="left" vertical="top" wrapText="1"/>
      <protection locked="0"/>
    </xf>
    <xf numFmtId="0" fontId="15" fillId="0" borderId="16"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22" xfId="0" applyFont="1" applyFill="1" applyBorder="1" applyAlignment="1" applyProtection="1">
      <alignment horizontal="left" vertical="top" wrapText="1"/>
      <protection locked="0"/>
    </xf>
    <xf numFmtId="0" fontId="15" fillId="0" borderId="25" xfId="0" applyFont="1" applyFill="1" applyBorder="1" applyAlignment="1" applyProtection="1">
      <alignment horizontal="right" vertical="center"/>
    </xf>
    <xf numFmtId="0" fontId="15" fillId="0" borderId="26" xfId="0" applyFont="1" applyFill="1" applyBorder="1" applyAlignment="1" applyProtection="1">
      <alignment horizontal="right" vertical="center"/>
    </xf>
    <xf numFmtId="0" fontId="15" fillId="0" borderId="6" xfId="0" applyFont="1" applyFill="1" applyBorder="1" applyAlignment="1" applyProtection="1">
      <alignment horizontal="left"/>
      <protection locked="0"/>
    </xf>
    <xf numFmtId="0" fontId="15" fillId="0" borderId="6" xfId="0" applyFont="1" applyFill="1" applyBorder="1" applyProtection="1">
      <protection locked="0"/>
    </xf>
    <xf numFmtId="0" fontId="15" fillId="0" borderId="6" xfId="0" quotePrefix="1" applyFont="1" applyFill="1" applyBorder="1" applyAlignment="1" applyProtection="1">
      <alignment horizontal="left"/>
      <protection locked="0"/>
    </xf>
    <xf numFmtId="0" fontId="47" fillId="0" borderId="0" xfId="0" applyFont="1" applyFill="1" applyBorder="1" applyAlignment="1" applyProtection="1">
      <alignment horizontal="left" vertical="top" wrapText="1"/>
    </xf>
    <xf numFmtId="0" fontId="49" fillId="0" borderId="6" xfId="0" applyFont="1" applyFill="1" applyBorder="1" applyAlignment="1" applyProtection="1">
      <alignment horizontal="left"/>
      <protection locked="0"/>
    </xf>
    <xf numFmtId="0" fontId="19" fillId="0" borderId="6" xfId="0" applyFont="1" applyFill="1" applyBorder="1" applyAlignment="1" applyProtection="1">
      <alignment horizontal="left"/>
      <protection locked="0"/>
    </xf>
    <xf numFmtId="0" fontId="3" fillId="6" borderId="382" xfId="0" applyFont="1" applyFill="1" applyBorder="1" applyAlignment="1" applyProtection="1">
      <alignment horizontal="center"/>
    </xf>
    <xf numFmtId="0" fontId="3" fillId="6" borderId="246" xfId="0" applyFont="1" applyFill="1" applyBorder="1" applyAlignment="1" applyProtection="1">
      <alignment horizontal="center"/>
    </xf>
    <xf numFmtId="0" fontId="1" fillId="6" borderId="382" xfId="0" applyFont="1" applyFill="1" applyBorder="1" applyAlignment="1" applyProtection="1">
      <alignment horizontal="center"/>
    </xf>
    <xf numFmtId="0" fontId="1" fillId="6" borderId="246" xfId="0" applyFont="1" applyFill="1" applyBorder="1" applyAlignment="1" applyProtection="1">
      <alignment horizontal="center"/>
    </xf>
    <xf numFmtId="0" fontId="1" fillId="6" borderId="592" xfId="0" applyFont="1" applyFill="1" applyBorder="1" applyAlignment="1" applyProtection="1">
      <alignment horizontal="center"/>
    </xf>
    <xf numFmtId="0" fontId="1" fillId="6" borderId="593" xfId="0" applyFont="1" applyFill="1" applyBorder="1" applyAlignment="1" applyProtection="1">
      <alignment horizontal="center"/>
    </xf>
    <xf numFmtId="0" fontId="5" fillId="6" borderId="27" xfId="0" applyFont="1" applyFill="1" applyBorder="1" applyAlignment="1" applyProtection="1">
      <alignment horizontal="center"/>
    </xf>
    <xf numFmtId="0" fontId="5" fillId="6" borderId="591" xfId="0" applyFont="1" applyFill="1" applyBorder="1" applyAlignment="1" applyProtection="1">
      <alignment horizontal="center"/>
    </xf>
    <xf numFmtId="0" fontId="20" fillId="16" borderId="0" xfId="0" applyFont="1" applyFill="1" applyBorder="1" applyAlignment="1" applyProtection="1"/>
    <xf numFmtId="0" fontId="16" fillId="6" borderId="544" xfId="0" applyFont="1" applyFill="1" applyBorder="1" applyAlignment="1" applyProtection="1"/>
    <xf numFmtId="0" fontId="41" fillId="0" borderId="382" xfId="0" applyFont="1" applyFill="1" applyBorder="1" applyAlignment="1" applyProtection="1">
      <alignment horizontal="center"/>
      <protection locked="0"/>
    </xf>
    <xf numFmtId="0" fontId="41" fillId="0" borderId="245" xfId="0" applyFont="1" applyFill="1" applyBorder="1" applyAlignment="1" applyProtection="1">
      <alignment horizontal="center"/>
      <protection locked="0"/>
    </xf>
    <xf numFmtId="0" fontId="41" fillId="0" borderId="431" xfId="0" applyFont="1" applyFill="1" applyBorder="1" applyAlignment="1" applyProtection="1">
      <alignment horizontal="center"/>
      <protection locked="0"/>
    </xf>
    <xf numFmtId="0" fontId="41" fillId="0" borderId="249" xfId="0" applyFont="1" applyFill="1" applyBorder="1" applyAlignment="1" applyProtection="1">
      <alignment horizontal="center"/>
      <protection locked="0"/>
    </xf>
    <xf numFmtId="9" fontId="19" fillId="16" borderId="584" xfId="0" applyNumberFormat="1" applyFont="1" applyFill="1" applyBorder="1" applyAlignment="1" applyProtection="1">
      <alignment horizontal="center" vertical="center" wrapText="1"/>
    </xf>
    <xf numFmtId="9" fontId="19" fillId="16" borderId="131" xfId="0" applyNumberFormat="1" applyFont="1" applyFill="1" applyBorder="1" applyAlignment="1" applyProtection="1">
      <alignment horizontal="center" vertical="center" wrapText="1"/>
    </xf>
    <xf numFmtId="0" fontId="3" fillId="6" borderId="433" xfId="0" applyFont="1" applyFill="1" applyBorder="1" applyAlignment="1" applyProtection="1">
      <alignment horizontal="center"/>
    </xf>
    <xf numFmtId="0" fontId="3" fillId="6" borderId="563" xfId="0" applyFont="1" applyFill="1" applyBorder="1" applyAlignment="1" applyProtection="1">
      <alignment horizontal="center"/>
    </xf>
    <xf numFmtId="0" fontId="40" fillId="0" borderId="382" xfId="0" applyFont="1" applyFill="1" applyBorder="1" applyAlignment="1" applyProtection="1">
      <protection locked="0"/>
    </xf>
    <xf numFmtId="0" fontId="40" fillId="0" borderId="245" xfId="0" applyFont="1" applyFill="1" applyBorder="1" applyAlignment="1" applyProtection="1">
      <protection locked="0"/>
    </xf>
    <xf numFmtId="0" fontId="40" fillId="0" borderId="381" xfId="0" applyFont="1" applyFill="1" applyBorder="1" applyAlignment="1" applyProtection="1">
      <protection locked="0"/>
    </xf>
    <xf numFmtId="0" fontId="40" fillId="0" borderId="431" xfId="0" applyFont="1" applyFill="1" applyBorder="1" applyAlignment="1" applyProtection="1">
      <protection locked="0"/>
    </xf>
    <xf numFmtId="0" fontId="40" fillId="0" borderId="249" xfId="0" applyFont="1" applyFill="1" applyBorder="1" applyAlignment="1" applyProtection="1">
      <protection locked="0"/>
    </xf>
    <xf numFmtId="0" fontId="40" fillId="0" borderId="434" xfId="0" applyFont="1" applyFill="1" applyBorder="1" applyAlignment="1" applyProtection="1">
      <protection locked="0"/>
    </xf>
    <xf numFmtId="9" fontId="19" fillId="16" borderId="584" xfId="0" applyNumberFormat="1" applyFont="1" applyFill="1" applyBorder="1" applyAlignment="1" applyProtection="1">
      <alignment horizontal="left" vertical="center" wrapText="1"/>
    </xf>
    <xf numFmtId="9" fontId="19" fillId="16" borderId="218" xfId="0" applyNumberFormat="1" applyFont="1" applyFill="1" applyBorder="1" applyAlignment="1" applyProtection="1">
      <alignment horizontal="left" vertical="center" wrapText="1"/>
    </xf>
    <xf numFmtId="0" fontId="40" fillId="0" borderId="433" xfId="0" applyFont="1" applyFill="1" applyBorder="1" applyAlignment="1" applyProtection="1">
      <alignment horizontal="left"/>
      <protection locked="0"/>
    </xf>
    <xf numFmtId="0" fontId="40" fillId="0" borderId="562" xfId="0" applyFont="1" applyFill="1" applyBorder="1" applyAlignment="1" applyProtection="1">
      <alignment horizontal="left"/>
      <protection locked="0"/>
    </xf>
    <xf numFmtId="0" fontId="40" fillId="0" borderId="382" xfId="0" applyFont="1" applyFill="1" applyBorder="1" applyAlignment="1" applyProtection="1">
      <alignment horizontal="center"/>
      <protection locked="0"/>
    </xf>
    <xf numFmtId="0" fontId="40" fillId="0" borderId="245" xfId="0" applyFont="1" applyFill="1" applyBorder="1" applyAlignment="1" applyProtection="1">
      <alignment horizontal="center"/>
      <protection locked="0"/>
    </xf>
    <xf numFmtId="0" fontId="19" fillId="16" borderId="584" xfId="0" applyFont="1" applyFill="1" applyBorder="1" applyAlignment="1" applyProtection="1">
      <alignment horizontal="left" vertical="center"/>
    </xf>
    <xf numFmtId="0" fontId="19" fillId="16" borderId="218" xfId="0" applyFont="1" applyFill="1" applyBorder="1" applyAlignment="1" applyProtection="1">
      <alignment horizontal="left" vertical="center"/>
    </xf>
    <xf numFmtId="0" fontId="19" fillId="16" borderId="585" xfId="0" applyFont="1" applyFill="1" applyBorder="1" applyAlignment="1" applyProtection="1">
      <alignment horizontal="left" vertical="center"/>
    </xf>
    <xf numFmtId="0" fontId="40" fillId="0" borderId="433" xfId="0" applyFont="1" applyFill="1" applyBorder="1" applyAlignment="1" applyProtection="1">
      <protection locked="0"/>
    </xf>
    <xf numFmtId="0" fontId="40" fillId="0" borderId="562" xfId="0" applyFont="1" applyFill="1" applyBorder="1" applyAlignment="1" applyProtection="1">
      <protection locked="0"/>
    </xf>
    <xf numFmtId="0" fontId="40" fillId="0" borderId="583" xfId="0" applyFont="1" applyFill="1" applyBorder="1" applyAlignment="1" applyProtection="1">
      <protection locked="0"/>
    </xf>
    <xf numFmtId="0" fontId="41" fillId="0" borderId="269" xfId="0" applyFont="1" applyBorder="1" applyAlignment="1" applyProtection="1">
      <alignment wrapText="1"/>
      <protection locked="0"/>
    </xf>
    <xf numFmtId="0" fontId="41" fillId="0" borderId="245" xfId="0" applyFont="1" applyBorder="1" applyAlignment="1" applyProtection="1">
      <alignment wrapText="1"/>
      <protection locked="0"/>
    </xf>
    <xf numFmtId="0" fontId="41" fillId="0" borderId="286" xfId="0" applyFont="1" applyBorder="1" applyAlignment="1" applyProtection="1">
      <alignment wrapText="1"/>
      <protection locked="0"/>
    </xf>
    <xf numFmtId="0" fontId="41" fillId="0" borderId="249" xfId="0" applyFont="1" applyBorder="1" applyAlignment="1" applyProtection="1">
      <alignment wrapText="1"/>
      <protection locked="0"/>
    </xf>
    <xf numFmtId="0" fontId="19" fillId="16" borderId="162" xfId="0" applyFont="1" applyFill="1" applyBorder="1" applyAlignment="1" applyProtection="1">
      <alignment horizontal="left" vertical="center" wrapText="1"/>
    </xf>
    <xf numFmtId="0" fontId="19" fillId="16" borderId="218" xfId="0" applyFont="1" applyFill="1" applyBorder="1" applyAlignment="1" applyProtection="1">
      <alignment horizontal="left" vertical="center" wrapText="1"/>
    </xf>
    <xf numFmtId="0" fontId="41" fillId="0" borderId="291" xfId="0" applyFont="1" applyBorder="1" applyAlignment="1" applyProtection="1">
      <alignment wrapText="1"/>
      <protection locked="0"/>
    </xf>
    <xf numFmtId="0" fontId="41" fillId="0" borderId="562" xfId="0" applyFont="1" applyBorder="1" applyAlignment="1" applyProtection="1">
      <alignment wrapText="1"/>
      <protection locked="0"/>
    </xf>
    <xf numFmtId="0" fontId="50" fillId="0" borderId="0" xfId="0" applyFont="1" applyBorder="1" applyAlignment="1" applyProtection="1">
      <alignment horizontal="center" wrapText="1"/>
    </xf>
    <xf numFmtId="0" fontId="50" fillId="0" borderId="624" xfId="0" applyFont="1" applyBorder="1" applyAlignment="1" applyProtection="1">
      <alignment horizontal="center" wrapText="1"/>
    </xf>
    <xf numFmtId="0" fontId="39" fillId="16" borderId="216" xfId="0" applyFont="1" applyFill="1" applyBorder="1" applyAlignment="1" applyProtection="1">
      <alignment horizontal="center" vertical="center" wrapText="1"/>
    </xf>
    <xf numFmtId="0" fontId="39" fillId="16" borderId="4" xfId="0" applyFont="1" applyFill="1" applyBorder="1" applyAlignment="1" applyProtection="1">
      <alignment horizontal="center" vertical="center" wrapText="1"/>
    </xf>
    <xf numFmtId="0" fontId="39" fillId="6" borderId="216" xfId="0" applyFont="1" applyFill="1" applyBorder="1" applyAlignment="1" applyProtection="1">
      <alignment horizontal="center" vertical="center" wrapText="1"/>
    </xf>
    <xf numFmtId="0" fontId="39" fillId="6" borderId="4" xfId="0" applyFont="1" applyFill="1" applyBorder="1" applyAlignment="1" applyProtection="1">
      <alignment horizontal="center" vertical="center" wrapText="1"/>
    </xf>
    <xf numFmtId="0" fontId="23" fillId="27" borderId="216" xfId="0" applyFont="1" applyFill="1" applyBorder="1" applyAlignment="1" applyProtection="1">
      <alignment horizontal="center" vertical="center"/>
    </xf>
    <xf numFmtId="0" fontId="23" fillId="27" borderId="78" xfId="0" applyFont="1" applyFill="1" applyBorder="1" applyAlignment="1" applyProtection="1">
      <alignment horizontal="center" vertical="center"/>
    </xf>
    <xf numFmtId="0" fontId="16" fillId="0" borderId="0" xfId="0" applyFont="1" applyAlignment="1" applyProtection="1">
      <alignment horizontal="left" wrapText="1"/>
    </xf>
    <xf numFmtId="0" fontId="20" fillId="16" borderId="0" xfId="0" applyFont="1" applyFill="1" applyBorder="1" applyAlignment="1" applyProtection="1">
      <alignment vertical="center"/>
    </xf>
    <xf numFmtId="0" fontId="2" fillId="13" borderId="142" xfId="0" applyFont="1" applyFill="1" applyBorder="1" applyAlignment="1" applyProtection="1">
      <alignment horizontal="center"/>
    </xf>
    <xf numFmtId="0" fontId="2" fillId="13" borderId="8" xfId="0" applyFont="1" applyFill="1" applyBorder="1" applyAlignment="1" applyProtection="1">
      <alignment horizontal="center"/>
    </xf>
    <xf numFmtId="0" fontId="16" fillId="6" borderId="222" xfId="0" applyFont="1" applyFill="1" applyBorder="1" applyAlignment="1" applyProtection="1"/>
    <xf numFmtId="0" fontId="2" fillId="7" borderId="160" xfId="0" applyFont="1" applyFill="1" applyBorder="1" applyAlignment="1" applyProtection="1"/>
    <xf numFmtId="0" fontId="2" fillId="7" borderId="428" xfId="0" applyFont="1" applyFill="1" applyBorder="1" applyAlignment="1" applyProtection="1"/>
    <xf numFmtId="0" fontId="2" fillId="7" borderId="435" xfId="0" applyFont="1" applyFill="1" applyBorder="1" applyAlignment="1" applyProtection="1"/>
    <xf numFmtId="0" fontId="39" fillId="16" borderId="220" xfId="0" applyFont="1" applyFill="1" applyBorder="1" applyAlignment="1" applyProtection="1">
      <alignment horizontal="center" vertical="center" wrapText="1"/>
    </xf>
    <xf numFmtId="0" fontId="39" fillId="16" borderId="22" xfId="0" applyFont="1" applyFill="1" applyBorder="1" applyAlignment="1" applyProtection="1">
      <alignment horizontal="center" vertical="center" wrapText="1"/>
    </xf>
    <xf numFmtId="0" fontId="39" fillId="16" borderId="217" xfId="0" applyFont="1" applyFill="1" applyBorder="1" applyAlignment="1" applyProtection="1">
      <alignment horizontal="center" vertical="center" wrapText="1"/>
    </xf>
    <xf numFmtId="0" fontId="39" fillId="16" borderId="11" xfId="0" applyFont="1" applyFill="1" applyBorder="1" applyAlignment="1" applyProtection="1">
      <alignment horizontal="center" vertical="center" wrapText="1"/>
    </xf>
    <xf numFmtId="0" fontId="39" fillId="6" borderId="214" xfId="0" applyFont="1" applyFill="1" applyBorder="1" applyAlignment="1" applyProtection="1">
      <alignment horizontal="center" vertical="center" wrapText="1"/>
    </xf>
    <xf numFmtId="0" fontId="39" fillId="6" borderId="223" xfId="0" applyFont="1" applyFill="1" applyBorder="1" applyAlignment="1" applyProtection="1">
      <alignment horizontal="center" vertical="center" wrapText="1"/>
    </xf>
    <xf numFmtId="0" fontId="75" fillId="16" borderId="0" xfId="0" applyFont="1" applyFill="1" applyBorder="1" applyAlignment="1" applyProtection="1"/>
    <xf numFmtId="0" fontId="17" fillId="6" borderId="6" xfId="0" applyNumberFormat="1" applyFont="1" applyFill="1" applyBorder="1" applyAlignment="1" applyProtection="1">
      <alignment horizontal="left"/>
    </xf>
    <xf numFmtId="0" fontId="14" fillId="0" borderId="54" xfId="0" applyFont="1" applyFill="1" applyBorder="1" applyAlignment="1" applyProtection="1">
      <alignment horizontal="center"/>
      <protection locked="0"/>
    </xf>
    <xf numFmtId="0" fontId="14" fillId="0" borderId="55" xfId="0" applyFont="1" applyFill="1" applyBorder="1" applyAlignment="1" applyProtection="1">
      <alignment horizontal="center"/>
      <protection locked="0"/>
    </xf>
    <xf numFmtId="16" fontId="0" fillId="0" borderId="477" xfId="0" applyNumberFormat="1" applyFont="1" applyFill="1" applyBorder="1" applyProtection="1"/>
    <xf numFmtId="16" fontId="1" fillId="0" borderId="478" xfId="0" applyNumberFormat="1" applyFont="1" applyFill="1" applyBorder="1" applyProtection="1"/>
    <xf numFmtId="16" fontId="1" fillId="0" borderId="479" xfId="0" applyNumberFormat="1" applyFont="1" applyFill="1" applyBorder="1" applyProtection="1"/>
    <xf numFmtId="16" fontId="0" fillId="0" borderId="458" xfId="0" applyNumberFormat="1" applyFont="1" applyFill="1" applyBorder="1" applyProtection="1"/>
    <xf numFmtId="16" fontId="1" fillId="0" borderId="459" xfId="0" applyNumberFormat="1" applyFont="1" applyFill="1" applyBorder="1" applyProtection="1"/>
    <xf numFmtId="16" fontId="1" fillId="0" borderId="460" xfId="0" applyNumberFormat="1" applyFont="1" applyFill="1" applyBorder="1" applyProtection="1"/>
    <xf numFmtId="16" fontId="0" fillId="0" borderId="464" xfId="0" applyNumberFormat="1" applyFont="1" applyFill="1" applyBorder="1" applyProtection="1"/>
    <xf numFmtId="16" fontId="1" fillId="0" borderId="465" xfId="0" applyNumberFormat="1" applyFont="1" applyFill="1" applyBorder="1" applyProtection="1"/>
    <xf numFmtId="16" fontId="1" fillId="0" borderId="466" xfId="0" applyNumberFormat="1" applyFont="1" applyFill="1" applyBorder="1" applyProtection="1"/>
    <xf numFmtId="0" fontId="1" fillId="0" borderId="464" xfId="0" applyFont="1" applyFill="1" applyBorder="1" applyProtection="1"/>
    <xf numFmtId="0" fontId="1" fillId="0" borderId="465" xfId="0" applyFont="1" applyFill="1" applyBorder="1" applyProtection="1"/>
    <xf numFmtId="0" fontId="1" fillId="0" borderId="466" xfId="0" applyFont="1" applyFill="1" applyBorder="1" applyProtection="1"/>
    <xf numFmtId="0" fontId="0" fillId="0" borderId="464" xfId="0" applyFont="1" applyFill="1" applyBorder="1" applyProtection="1"/>
    <xf numFmtId="0" fontId="0" fillId="0" borderId="470" xfId="0" applyFont="1" applyFill="1" applyBorder="1" applyProtection="1"/>
    <xf numFmtId="0" fontId="1" fillId="0" borderId="471" xfId="0" applyFont="1" applyFill="1" applyBorder="1" applyProtection="1"/>
    <xf numFmtId="0" fontId="1" fillId="0" borderId="472" xfId="0" applyFont="1" applyFill="1" applyBorder="1" applyProtection="1"/>
    <xf numFmtId="16" fontId="0" fillId="0" borderId="473" xfId="0" applyNumberFormat="1" applyFont="1" applyFill="1" applyBorder="1" applyProtection="1"/>
    <xf numFmtId="16" fontId="1" fillId="0" borderId="474" xfId="0" applyNumberFormat="1" applyFont="1" applyFill="1" applyBorder="1" applyProtection="1"/>
    <xf numFmtId="16" fontId="1" fillId="0" borderId="475" xfId="0" applyNumberFormat="1" applyFont="1" applyFill="1" applyBorder="1" applyProtection="1"/>
    <xf numFmtId="16" fontId="1" fillId="0" borderId="477" xfId="0" applyNumberFormat="1" applyFont="1" applyFill="1" applyBorder="1" applyProtection="1"/>
    <xf numFmtId="16" fontId="23" fillId="0" borderId="477" xfId="0" applyNumberFormat="1" applyFont="1" applyFill="1" applyBorder="1" applyAlignment="1" applyProtection="1">
      <alignment vertical="top"/>
    </xf>
    <xf numFmtId="16" fontId="23" fillId="0" borderId="478" xfId="0" applyNumberFormat="1" applyFont="1" applyFill="1" applyBorder="1" applyAlignment="1" applyProtection="1">
      <alignment vertical="top"/>
    </xf>
    <xf numFmtId="16" fontId="23" fillId="0" borderId="479" xfId="0" applyNumberFormat="1" applyFont="1" applyFill="1" applyBorder="1" applyAlignment="1" applyProtection="1">
      <alignment vertical="top"/>
    </xf>
    <xf numFmtId="16" fontId="1" fillId="0" borderId="480" xfId="0" applyNumberFormat="1" applyFont="1" applyFill="1" applyBorder="1" applyProtection="1"/>
    <xf numFmtId="16" fontId="1" fillId="0" borderId="481" xfId="0" applyNumberFormat="1" applyFont="1" applyFill="1" applyBorder="1" applyProtection="1"/>
    <xf numFmtId="16" fontId="1" fillId="0" borderId="482" xfId="0" applyNumberFormat="1" applyFont="1" applyFill="1" applyBorder="1" applyProtection="1"/>
    <xf numFmtId="16" fontId="1" fillId="0" borderId="473" xfId="0" applyNumberFormat="1" applyFont="1" applyFill="1" applyBorder="1" applyProtection="1"/>
    <xf numFmtId="16" fontId="1" fillId="0" borderId="490" xfId="0" applyNumberFormat="1" applyFont="1" applyFill="1" applyBorder="1" applyProtection="1"/>
    <xf numFmtId="16" fontId="1" fillId="0" borderId="501" xfId="0" applyNumberFormat="1" applyFont="1" applyFill="1" applyBorder="1" applyProtection="1"/>
    <xf numFmtId="16" fontId="1" fillId="0" borderId="486" xfId="0" applyNumberFormat="1" applyFont="1" applyFill="1" applyBorder="1" applyProtection="1"/>
    <xf numFmtId="16" fontId="0" fillId="0" borderId="490" xfId="0" applyNumberFormat="1" applyFont="1" applyFill="1" applyBorder="1" applyProtection="1"/>
    <xf numFmtId="16" fontId="0" fillId="0" borderId="491" xfId="0" applyNumberFormat="1" applyFont="1" applyFill="1" applyBorder="1" applyProtection="1"/>
    <xf numFmtId="16" fontId="1" fillId="0" borderId="492" xfId="0" applyNumberFormat="1" applyFont="1" applyFill="1" applyBorder="1" applyProtection="1"/>
    <xf numFmtId="16" fontId="1" fillId="0" borderId="493" xfId="0" applyNumberFormat="1" applyFont="1" applyFill="1" applyBorder="1" applyProtection="1"/>
    <xf numFmtId="16" fontId="0" fillId="0" borderId="498" xfId="0" applyNumberFormat="1" applyFont="1" applyFill="1" applyBorder="1" applyProtection="1"/>
    <xf numFmtId="16" fontId="0" fillId="0" borderId="474" xfId="0" applyNumberFormat="1" applyFont="1" applyFill="1" applyBorder="1" applyProtection="1"/>
    <xf numFmtId="16" fontId="0" fillId="0" borderId="499" xfId="0" applyNumberFormat="1" applyFont="1" applyFill="1" applyBorder="1" applyProtection="1"/>
    <xf numFmtId="16" fontId="0" fillId="0" borderId="478" xfId="0" applyNumberFormat="1" applyFont="1" applyFill="1" applyBorder="1" applyProtection="1"/>
    <xf numFmtId="16" fontId="0" fillId="0" borderId="501" xfId="0" applyNumberFormat="1" applyFont="1" applyFill="1" applyBorder="1" applyProtection="1"/>
    <xf numFmtId="0" fontId="14" fillId="0" borderId="490" xfId="0" applyFont="1" applyFill="1" applyBorder="1" applyProtection="1"/>
    <xf numFmtId="0" fontId="14" fillId="0" borderId="478" xfId="0" applyFont="1" applyFill="1" applyBorder="1" applyProtection="1"/>
    <xf numFmtId="0" fontId="14" fillId="0" borderId="501" xfId="0" applyFont="1" applyFill="1" applyBorder="1" applyProtection="1"/>
    <xf numFmtId="0" fontId="14" fillId="0" borderId="490" xfId="0" applyFont="1" applyFill="1" applyBorder="1" applyAlignment="1" applyProtection="1"/>
    <xf numFmtId="0" fontId="14" fillId="0" borderId="478" xfId="0" applyFont="1" applyFill="1" applyBorder="1" applyAlignment="1" applyProtection="1"/>
    <xf numFmtId="0" fontId="14" fillId="0" borderId="501" xfId="0" applyFont="1" applyFill="1" applyBorder="1" applyAlignment="1" applyProtection="1"/>
    <xf numFmtId="16" fontId="0" fillId="0" borderId="490" xfId="0" applyNumberFormat="1" applyFont="1" applyFill="1" applyBorder="1" applyAlignment="1" applyProtection="1"/>
    <xf numFmtId="16" fontId="1" fillId="0" borderId="478" xfId="0" applyNumberFormat="1" applyFont="1" applyFill="1" applyBorder="1" applyAlignment="1" applyProtection="1"/>
    <xf numFmtId="16" fontId="1" fillId="0" borderId="501" xfId="0" applyNumberFormat="1" applyFont="1" applyFill="1" applyBorder="1" applyAlignment="1" applyProtection="1"/>
    <xf numFmtId="0" fontId="14" fillId="0" borderId="503" xfId="0" applyFont="1" applyFill="1" applyBorder="1" applyAlignment="1" applyProtection="1"/>
    <xf numFmtId="0" fontId="14" fillId="0" borderId="481" xfId="0" applyFont="1" applyFill="1" applyBorder="1" applyAlignment="1" applyProtection="1"/>
    <xf numFmtId="0" fontId="14" fillId="0" borderId="504" xfId="0" applyFont="1" applyFill="1" applyBorder="1" applyAlignment="1" applyProtection="1"/>
    <xf numFmtId="16" fontId="1" fillId="0" borderId="498" xfId="0" applyNumberFormat="1" applyFont="1" applyFill="1" applyBorder="1" applyProtection="1"/>
    <xf numFmtId="16" fontId="1" fillId="0" borderId="499" xfId="0" applyNumberFormat="1" applyFont="1" applyFill="1" applyBorder="1" applyProtection="1"/>
    <xf numFmtId="16" fontId="0" fillId="0" borderId="498" xfId="0" applyNumberFormat="1" applyFont="1" applyFill="1" applyBorder="1" applyAlignment="1" applyProtection="1"/>
    <xf numFmtId="16" fontId="0" fillId="0" borderId="474" xfId="0" applyNumberFormat="1" applyFont="1" applyFill="1" applyBorder="1" applyAlignment="1" applyProtection="1"/>
    <xf numFmtId="16" fontId="0" fillId="0" borderId="499" xfId="0" applyNumberFormat="1" applyFont="1" applyFill="1" applyBorder="1" applyAlignment="1" applyProtection="1"/>
    <xf numFmtId="16" fontId="1" fillId="0" borderId="503" xfId="0" applyNumberFormat="1" applyFont="1" applyFill="1" applyBorder="1" applyProtection="1"/>
    <xf numFmtId="16" fontId="1" fillId="0" borderId="504" xfId="0" applyNumberFormat="1" applyFont="1" applyFill="1" applyBorder="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6" fillId="6" borderId="222" xfId="0" applyFont="1" applyFill="1" applyBorder="1" applyProtection="1"/>
    <xf numFmtId="0" fontId="5" fillId="0" borderId="0" xfId="0" applyFont="1" applyBorder="1" applyAlignment="1" applyProtection="1">
      <alignment horizontal="center" wrapText="1"/>
    </xf>
    <xf numFmtId="0" fontId="5" fillId="0" borderId="6" xfId="0" applyFont="1" applyBorder="1" applyAlignment="1" applyProtection="1">
      <alignment horizontal="center" wrapText="1"/>
    </xf>
    <xf numFmtId="0" fontId="16" fillId="6" borderId="76" xfId="0" applyFont="1" applyFill="1" applyBorder="1" applyAlignment="1" applyProtection="1"/>
    <xf numFmtId="0" fontId="20"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4" fillId="0" borderId="54" xfId="0" applyFont="1" applyBorder="1" applyAlignment="1" applyProtection="1">
      <alignment vertical="center"/>
      <protection locked="0"/>
    </xf>
    <xf numFmtId="0" fontId="24" fillId="0" borderId="52" xfId="0" applyFont="1" applyBorder="1" applyAlignment="1" applyProtection="1">
      <alignment vertical="center"/>
      <protection locked="0"/>
    </xf>
    <xf numFmtId="0" fontId="24" fillId="0" borderId="55" xfId="0" applyFont="1" applyBorder="1" applyAlignment="1" applyProtection="1">
      <alignment vertical="center"/>
      <protection locked="0"/>
    </xf>
    <xf numFmtId="42" fontId="16" fillId="0" borderId="195" xfId="0" applyNumberFormat="1" applyFont="1" applyFill="1" applyBorder="1" applyAlignment="1" applyProtection="1">
      <alignment horizontal="center" vertical="center"/>
    </xf>
    <xf numFmtId="5" fontId="15" fillId="5" borderId="77" xfId="0" applyNumberFormat="1" applyFont="1" applyFill="1" applyBorder="1" applyAlignment="1" applyProtection="1">
      <alignment horizontal="center" vertical="center" wrapText="1"/>
      <protection locked="0"/>
    </xf>
    <xf numFmtId="5" fontId="15" fillId="5" borderId="17" xfId="0" applyNumberFormat="1" applyFont="1" applyFill="1" applyBorder="1" applyAlignment="1" applyProtection="1">
      <alignment horizontal="center" vertical="center" wrapText="1"/>
      <protection locked="0"/>
    </xf>
    <xf numFmtId="5" fontId="15" fillId="5" borderId="15" xfId="0" applyNumberFormat="1" applyFont="1" applyFill="1" applyBorder="1" applyAlignment="1" applyProtection="1">
      <alignment horizontal="center" vertical="center" wrapText="1"/>
      <protection locked="0"/>
    </xf>
    <xf numFmtId="5" fontId="15" fillId="5" borderId="18" xfId="0" applyNumberFormat="1" applyFont="1" applyFill="1" applyBorder="1" applyAlignment="1" applyProtection="1">
      <alignment horizontal="center" vertical="center" wrapText="1"/>
      <protection locked="0"/>
    </xf>
    <xf numFmtId="5" fontId="15" fillId="5" borderId="84" xfId="0" applyNumberFormat="1" applyFont="1" applyFill="1" applyBorder="1" applyAlignment="1" applyProtection="1">
      <alignment horizontal="center" vertical="center" wrapText="1"/>
      <protection locked="0"/>
    </xf>
    <xf numFmtId="5" fontId="15" fillId="5" borderId="23" xfId="0" applyNumberFormat="1" applyFont="1" applyFill="1" applyBorder="1" applyAlignment="1" applyProtection="1">
      <alignment horizontal="center" vertical="center" wrapText="1"/>
      <protection locked="0"/>
    </xf>
    <xf numFmtId="0" fontId="16" fillId="6" borderId="76" xfId="0" applyFont="1" applyFill="1" applyBorder="1" applyProtection="1"/>
    <xf numFmtId="0" fontId="26" fillId="10" borderId="128" xfId="0" applyFont="1" applyFill="1" applyBorder="1" applyAlignment="1" applyProtection="1">
      <alignment horizontal="center" vertical="center" wrapText="1"/>
    </xf>
    <xf numFmtId="0" fontId="26" fillId="10" borderId="80" xfId="0" applyFont="1" applyFill="1" applyBorder="1" applyAlignment="1" applyProtection="1">
      <alignment horizontal="center" vertical="center" wrapText="1"/>
    </xf>
    <xf numFmtId="0" fontId="26" fillId="10" borderId="5" xfId="0" applyFont="1" applyFill="1" applyBorder="1" applyAlignment="1" applyProtection="1">
      <alignment horizontal="center" vertical="center" wrapText="1"/>
    </xf>
    <xf numFmtId="0" fontId="27" fillId="7" borderId="125" xfId="0" applyFont="1" applyFill="1" applyBorder="1" applyAlignment="1" applyProtection="1">
      <alignment horizontal="center"/>
    </xf>
    <xf numFmtId="0" fontId="27" fillId="7" borderId="51" xfId="0" applyFont="1" applyFill="1" applyBorder="1" applyAlignment="1" applyProtection="1">
      <alignment horizontal="center"/>
    </xf>
    <xf numFmtId="0" fontId="27" fillId="13" borderId="51" xfId="0" applyFont="1" applyFill="1" applyBorder="1" applyAlignment="1" applyProtection="1">
      <alignment horizontal="center"/>
    </xf>
    <xf numFmtId="0" fontId="27" fillId="13" borderId="126" xfId="0" applyFont="1" applyFill="1" applyBorder="1" applyAlignment="1" applyProtection="1">
      <alignment horizontal="center"/>
    </xf>
    <xf numFmtId="5" fontId="26" fillId="7" borderId="79" xfId="0" applyNumberFormat="1" applyFont="1" applyFill="1" applyBorder="1" applyAlignment="1" applyProtection="1">
      <alignment horizontal="center" vertical="center" wrapText="1"/>
    </xf>
    <xf numFmtId="5" fontId="26" fillId="7" borderId="24" xfId="0" applyNumberFormat="1" applyFont="1" applyFill="1" applyBorder="1" applyAlignment="1" applyProtection="1">
      <alignment horizontal="center" vertical="center" wrapText="1"/>
    </xf>
    <xf numFmtId="5" fontId="26" fillId="13" borderId="26" xfId="0" applyNumberFormat="1" applyFont="1" applyFill="1" applyBorder="1" applyAlignment="1" applyProtection="1">
      <alignment horizontal="center" vertical="center" wrapText="1"/>
    </xf>
    <xf numFmtId="5" fontId="26" fillId="13" borderId="28" xfId="0" applyNumberFormat="1" applyFont="1" applyFill="1" applyBorder="1" applyAlignment="1" applyProtection="1">
      <alignment horizontal="center" vertical="center" wrapText="1"/>
    </xf>
    <xf numFmtId="44" fontId="22" fillId="0" borderId="382" xfId="0" applyNumberFormat="1" applyFont="1" applyFill="1" applyBorder="1" applyAlignment="1" applyProtection="1">
      <alignment vertical="center"/>
      <protection locked="0"/>
    </xf>
    <xf numFmtId="44" fontId="22" fillId="0" borderId="246" xfId="0" applyNumberFormat="1" applyFont="1" applyFill="1" applyBorder="1" applyAlignment="1" applyProtection="1">
      <alignment vertical="center"/>
      <protection locked="0"/>
    </xf>
    <xf numFmtId="44" fontId="22" fillId="0" borderId="408" xfId="0" applyNumberFormat="1" applyFont="1" applyFill="1" applyBorder="1" applyAlignment="1" applyProtection="1">
      <alignment vertical="center"/>
      <protection locked="0"/>
    </xf>
    <xf numFmtId="44" fontId="22" fillId="0" borderId="347" xfId="0" applyNumberFormat="1" applyFont="1" applyFill="1" applyBorder="1" applyAlignment="1" applyProtection="1">
      <alignment vertical="center"/>
      <protection locked="0"/>
    </xf>
    <xf numFmtId="44" fontId="22" fillId="0" borderId="403" xfId="0" applyNumberFormat="1" applyFont="1" applyFill="1" applyBorder="1" applyAlignment="1" applyProtection="1">
      <alignment vertical="center"/>
      <protection locked="0"/>
    </xf>
    <xf numFmtId="44" fontId="22" fillId="0" borderId="241" xfId="0" applyNumberFormat="1" applyFont="1" applyFill="1" applyBorder="1" applyAlignment="1" applyProtection="1">
      <alignment vertical="center"/>
      <protection locked="0"/>
    </xf>
    <xf numFmtId="9" fontId="22" fillId="0" borderId="382" xfId="0" applyNumberFormat="1" applyFont="1" applyFill="1" applyBorder="1" applyAlignment="1" applyProtection="1">
      <alignment vertical="center"/>
      <protection locked="0"/>
    </xf>
    <xf numFmtId="0" fontId="5" fillId="7" borderId="133" xfId="0" applyFont="1" applyFill="1" applyBorder="1" applyAlignment="1" applyProtection="1">
      <alignment horizontal="center"/>
    </xf>
    <xf numFmtId="0" fontId="5" fillId="7" borderId="218" xfId="0" applyFont="1" applyFill="1" applyBorder="1" applyAlignment="1" applyProtection="1">
      <alignment horizontal="center"/>
    </xf>
    <xf numFmtId="0" fontId="5" fillId="7" borderId="131" xfId="0" applyFont="1" applyFill="1" applyBorder="1" applyAlignment="1" applyProtection="1">
      <alignment horizontal="center"/>
    </xf>
    <xf numFmtId="5" fontId="8" fillId="16" borderId="58" xfId="0" applyNumberFormat="1" applyFont="1" applyFill="1" applyBorder="1" applyAlignment="1" applyProtection="1">
      <alignment horizontal="center" vertical="center" wrapText="1"/>
    </xf>
    <xf numFmtId="5" fontId="8" fillId="16" borderId="57" xfId="0" applyNumberFormat="1" applyFont="1" applyFill="1" applyBorder="1" applyAlignment="1" applyProtection="1">
      <alignment horizontal="center" vertical="center" wrapText="1"/>
    </xf>
    <xf numFmtId="168" fontId="24" fillId="0" borderId="54" xfId="0" applyNumberFormat="1" applyFont="1" applyBorder="1" applyAlignment="1" applyProtection="1">
      <alignment vertical="center"/>
      <protection locked="0"/>
    </xf>
    <xf numFmtId="168" fontId="24" fillId="0" borderId="52" xfId="0" applyNumberFormat="1" applyFont="1" applyBorder="1" applyAlignment="1" applyProtection="1">
      <alignment vertical="center"/>
      <protection locked="0"/>
    </xf>
    <xf numFmtId="168" fontId="24" fillId="0" borderId="55" xfId="0" applyNumberFormat="1" applyFont="1" applyBorder="1" applyAlignment="1" applyProtection="1">
      <alignment vertical="center"/>
      <protection locked="0"/>
    </xf>
    <xf numFmtId="0" fontId="27" fillId="7" borderId="126" xfId="0" applyFont="1" applyFill="1" applyBorder="1" applyAlignment="1" applyProtection="1">
      <alignment horizontal="center"/>
    </xf>
    <xf numFmtId="0" fontId="16" fillId="16" borderId="54" xfId="0" applyFont="1" applyFill="1" applyBorder="1" applyAlignment="1" applyProtection="1">
      <alignment horizontal="center"/>
    </xf>
    <xf numFmtId="0" fontId="16" fillId="16" borderId="49" xfId="0" applyFont="1" applyFill="1" applyBorder="1" applyAlignment="1" applyProtection="1">
      <alignment horizontal="center"/>
    </xf>
    <xf numFmtId="5" fontId="16" fillId="16" borderId="77" xfId="0" applyNumberFormat="1" applyFont="1" applyFill="1" applyBorder="1" applyAlignment="1" applyProtection="1">
      <alignment horizontal="center" vertical="center"/>
    </xf>
    <xf numFmtId="5" fontId="16" fillId="16" borderId="78" xfId="0" applyNumberFormat="1" applyFont="1" applyFill="1" applyBorder="1" applyAlignment="1" applyProtection="1">
      <alignment horizontal="center" vertical="center"/>
    </xf>
    <xf numFmtId="5" fontId="16" fillId="16" borderId="17" xfId="0" applyNumberFormat="1" applyFont="1" applyFill="1" applyBorder="1" applyAlignment="1" applyProtection="1">
      <alignment horizontal="center" vertical="center"/>
    </xf>
    <xf numFmtId="0" fontId="16" fillId="7" borderId="79" xfId="0" applyFont="1" applyFill="1" applyBorder="1" applyAlignment="1" applyProtection="1">
      <alignment horizontal="center" vertical="center" wrapText="1"/>
    </xf>
    <xf numFmtId="0" fontId="16" fillId="7" borderId="24" xfId="0" applyFont="1" applyFill="1" applyBorder="1" applyAlignment="1" applyProtection="1">
      <alignment horizontal="center" vertical="center" wrapText="1"/>
    </xf>
    <xf numFmtId="5" fontId="16" fillId="16" borderId="84" xfId="0" applyNumberFormat="1" applyFont="1" applyFill="1" applyBorder="1" applyAlignment="1" applyProtection="1">
      <alignment horizontal="center" vertical="center" wrapText="1"/>
    </xf>
    <xf numFmtId="5" fontId="16" fillId="16" borderId="85" xfId="0" applyNumberFormat="1" applyFont="1" applyFill="1" applyBorder="1" applyAlignment="1" applyProtection="1">
      <alignment horizontal="center" vertical="center" wrapText="1"/>
    </xf>
    <xf numFmtId="5" fontId="16" fillId="16" borderId="23" xfId="0" applyNumberFormat="1" applyFont="1" applyFill="1" applyBorder="1" applyAlignment="1" applyProtection="1">
      <alignment horizontal="center" vertical="center" wrapText="1"/>
    </xf>
    <xf numFmtId="0" fontId="38" fillId="16" borderId="0" xfId="0" applyFont="1" applyFill="1" applyBorder="1" applyAlignment="1" applyProtection="1"/>
    <xf numFmtId="0" fontId="38" fillId="16" borderId="160" xfId="0" applyFont="1" applyFill="1" applyBorder="1" applyProtection="1"/>
    <xf numFmtId="0" fontId="38" fillId="16" borderId="219" xfId="0" applyFont="1" applyFill="1" applyBorder="1" applyProtection="1"/>
    <xf numFmtId="0" fontId="51" fillId="16" borderId="160" xfId="0" applyFont="1" applyFill="1" applyBorder="1" applyProtection="1"/>
    <xf numFmtId="0" fontId="51" fillId="16" borderId="428" xfId="0" applyFont="1" applyFill="1" applyBorder="1" applyProtection="1"/>
    <xf numFmtId="0" fontId="51" fillId="6" borderId="76" xfId="0" applyFont="1" applyFill="1" applyBorder="1" applyProtection="1"/>
    <xf numFmtId="9" fontId="52" fillId="7" borderId="160" xfId="0" applyNumberFormat="1" applyFont="1" applyFill="1" applyBorder="1" applyAlignment="1" applyProtection="1">
      <alignment horizontal="center"/>
      <protection locked="0"/>
    </xf>
    <xf numFmtId="9" fontId="52" fillId="7" borderId="429" xfId="0" applyNumberFormat="1" applyFont="1" applyFill="1" applyBorder="1" applyAlignment="1" applyProtection="1">
      <alignment horizontal="center"/>
      <protection locked="0"/>
    </xf>
    <xf numFmtId="0" fontId="53" fillId="0" borderId="0" xfId="0" applyFont="1" applyBorder="1" applyAlignment="1" applyProtection="1">
      <alignment horizontal="left" vertical="center" wrapText="1"/>
    </xf>
    <xf numFmtId="0" fontId="53" fillId="0" borderId="26" xfId="0" applyFont="1" applyBorder="1" applyAlignment="1" applyProtection="1">
      <alignment horizontal="left" vertical="center" wrapText="1"/>
    </xf>
    <xf numFmtId="0" fontId="24" fillId="0" borderId="0" xfId="0" applyFont="1" applyFill="1" applyBorder="1" applyAlignment="1" applyProtection="1">
      <alignment horizontal="right"/>
    </xf>
    <xf numFmtId="0" fontId="16" fillId="0" borderId="95" xfId="0" applyFont="1" applyBorder="1" applyAlignment="1" applyProtection="1">
      <alignment horizontal="center" vertical="top" wrapText="1"/>
    </xf>
    <xf numFmtId="0" fontId="16" fillId="0" borderId="0" xfId="0" applyFont="1" applyAlignment="1" applyProtection="1">
      <alignment horizontal="center" vertical="top" wrapText="1"/>
    </xf>
    <xf numFmtId="0" fontId="21" fillId="0" borderId="538" xfId="0" applyFont="1" applyFill="1" applyBorder="1" applyAlignment="1" applyProtection="1">
      <alignment horizontal="center"/>
    </xf>
    <xf numFmtId="0" fontId="21" fillId="0" borderId="98" xfId="0" applyFont="1" applyFill="1" applyBorder="1" applyAlignment="1" applyProtection="1">
      <alignment horizontal="center"/>
    </xf>
    <xf numFmtId="0" fontId="15" fillId="0" borderId="244" xfId="0" applyFont="1" applyFill="1" applyBorder="1" applyAlignment="1" applyProtection="1">
      <protection locked="0"/>
    </xf>
    <xf numFmtId="0" fontId="15" fillId="0" borderId="245" xfId="0" applyFont="1" applyFill="1" applyBorder="1" applyAlignment="1" applyProtection="1">
      <protection locked="0"/>
    </xf>
    <xf numFmtId="0" fontId="15" fillId="0" borderId="246" xfId="0" applyFont="1" applyFill="1" applyBorder="1" applyAlignment="1" applyProtection="1">
      <protection locked="0"/>
    </xf>
    <xf numFmtId="0" fontId="16" fillId="0" borderId="222" xfId="0" applyFont="1" applyFill="1" applyBorder="1" applyAlignment="1" applyProtection="1">
      <alignment horizontal="left"/>
    </xf>
    <xf numFmtId="0" fontId="16" fillId="0" borderId="76" xfId="0" applyFont="1" applyFill="1" applyBorder="1" applyAlignment="1" applyProtection="1">
      <alignment horizontal="left"/>
    </xf>
    <xf numFmtId="0" fontId="16" fillId="0" borderId="544" xfId="0" applyFont="1" applyFill="1" applyBorder="1" applyAlignment="1" applyProtection="1">
      <alignment horizontal="left"/>
    </xf>
    <xf numFmtId="0" fontId="19" fillId="16" borderId="145" xfId="0" applyFont="1" applyFill="1" applyBorder="1" applyAlignment="1" applyProtection="1">
      <alignment wrapText="1"/>
    </xf>
    <xf numFmtId="0" fontId="19" fillId="16" borderId="147" xfId="0" applyFont="1" applyFill="1" applyBorder="1" applyAlignment="1" applyProtection="1">
      <alignment wrapText="1"/>
    </xf>
    <xf numFmtId="0" fontId="19" fillId="16" borderId="146" xfId="0" applyFont="1" applyFill="1" applyBorder="1" applyAlignment="1" applyProtection="1">
      <alignment wrapText="1"/>
    </xf>
    <xf numFmtId="0" fontId="15" fillId="0" borderId="239" xfId="0" applyFont="1" applyFill="1" applyBorder="1" applyAlignment="1" applyProtection="1">
      <protection locked="0"/>
    </xf>
    <xf numFmtId="0" fontId="15" fillId="0" borderId="240" xfId="0" applyFont="1" applyFill="1" applyBorder="1" applyAlignment="1" applyProtection="1">
      <protection locked="0"/>
    </xf>
    <xf numFmtId="0" fontId="15" fillId="0" borderId="241" xfId="0" applyFont="1" applyFill="1" applyBorder="1" applyAlignment="1" applyProtection="1">
      <protection locked="0"/>
    </xf>
    <xf numFmtId="166" fontId="47" fillId="0" borderId="538" xfId="0" applyNumberFormat="1" applyFont="1" applyFill="1" applyBorder="1" applyAlignment="1" applyProtection="1">
      <alignment horizontal="left"/>
    </xf>
    <xf numFmtId="166" fontId="47" fillId="0" borderId="0" xfId="0" applyNumberFormat="1" applyFont="1" applyFill="1" applyBorder="1" applyAlignment="1" applyProtection="1">
      <alignment horizontal="left"/>
    </xf>
    <xf numFmtId="166" fontId="47" fillId="0" borderId="538" xfId="0" applyNumberFormat="1" applyFont="1" applyFill="1" applyBorder="1" applyAlignment="1" applyProtection="1">
      <alignment horizontal="center"/>
    </xf>
    <xf numFmtId="166" fontId="47" fillId="0" borderId="0" xfId="0" applyNumberFormat="1" applyFont="1" applyFill="1" applyBorder="1" applyAlignment="1" applyProtection="1">
      <alignment horizontal="center"/>
    </xf>
    <xf numFmtId="0" fontId="15" fillId="8" borderId="252" xfId="0" applyFont="1" applyFill="1" applyBorder="1" applyAlignment="1" applyProtection="1"/>
    <xf numFmtId="0" fontId="15" fillId="8" borderId="544" xfId="0" applyFont="1" applyFill="1" applyBorder="1" applyAlignment="1" applyProtection="1"/>
    <xf numFmtId="0" fontId="15" fillId="8" borderId="222" xfId="0" applyFont="1" applyFill="1" applyBorder="1" applyAlignment="1" applyProtection="1"/>
    <xf numFmtId="0" fontId="15" fillId="8" borderId="223" xfId="0" applyFont="1" applyFill="1" applyBorder="1" applyAlignment="1" applyProtection="1"/>
    <xf numFmtId="0" fontId="16" fillId="0" borderId="222" xfId="0" applyFont="1" applyFill="1" applyBorder="1" applyAlignment="1" applyProtection="1"/>
    <xf numFmtId="0" fontId="16" fillId="0" borderId="76" xfId="0" applyFont="1" applyFill="1" applyBorder="1" applyAlignment="1" applyProtection="1"/>
    <xf numFmtId="0" fontId="16" fillId="0" borderId="544" xfId="0" applyFont="1" applyFill="1" applyBorder="1" applyAlignment="1" applyProtection="1"/>
    <xf numFmtId="0" fontId="16" fillId="0" borderId="222" xfId="0" applyFont="1" applyBorder="1" applyAlignment="1" applyProtection="1">
      <alignment vertical="center"/>
      <protection locked="0"/>
    </xf>
    <xf numFmtId="0" fontId="50" fillId="0" borderId="33"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50" fillId="0" borderId="33"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46" fillId="0" borderId="15" xfId="0" applyFont="1" applyBorder="1" applyAlignment="1" applyProtection="1">
      <alignment horizontal="left" vertical="top" wrapText="1"/>
      <protection locked="0"/>
    </xf>
    <xf numFmtId="0" fontId="46" fillId="0" borderId="19" xfId="0" applyFont="1" applyBorder="1" applyAlignment="1" applyProtection="1">
      <alignment horizontal="left" vertical="top" wrapText="1"/>
      <protection locked="0"/>
    </xf>
    <xf numFmtId="0" fontId="46" fillId="0" borderId="21" xfId="0" applyFont="1" applyBorder="1" applyAlignment="1" applyProtection="1">
      <alignment horizontal="left" vertical="top" wrapText="1"/>
      <protection locked="0"/>
    </xf>
    <xf numFmtId="0" fontId="46" fillId="0" borderId="25"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protection locked="0"/>
    </xf>
    <xf numFmtId="0" fontId="46" fillId="0" borderId="26" xfId="0" applyFont="1" applyBorder="1" applyAlignment="1" applyProtection="1">
      <alignment horizontal="left" vertical="top" wrapText="1"/>
      <protection locked="0"/>
    </xf>
    <xf numFmtId="0" fontId="46" fillId="0" borderId="16" xfId="0" applyFont="1" applyBorder="1" applyAlignment="1" applyProtection="1">
      <alignment horizontal="left" vertical="top" wrapText="1"/>
      <protection locked="0"/>
    </xf>
    <xf numFmtId="0" fontId="46" fillId="0" borderId="6" xfId="0" applyFont="1" applyBorder="1" applyAlignment="1" applyProtection="1">
      <alignment horizontal="left" vertical="top" wrapText="1"/>
      <protection locked="0"/>
    </xf>
    <xf numFmtId="0" fontId="46" fillId="0" borderId="22" xfId="0" applyFont="1" applyBorder="1" applyAlignment="1" applyProtection="1">
      <alignment horizontal="left" vertical="top" wrapText="1"/>
      <protection locked="0"/>
    </xf>
    <xf numFmtId="0" fontId="16" fillId="6" borderId="222" xfId="0" applyFont="1" applyFill="1" applyBorder="1" applyAlignment="1" applyProtection="1">
      <alignment vertical="center"/>
      <protection locked="0"/>
    </xf>
    <xf numFmtId="0" fontId="64" fillId="16" borderId="160" xfId="0" applyFont="1" applyFill="1" applyBorder="1" applyProtection="1">
      <protection locked="0"/>
    </xf>
    <xf numFmtId="0" fontId="64" fillId="16" borderId="428" xfId="0" applyFont="1" applyFill="1" applyBorder="1" applyProtection="1">
      <protection locked="0"/>
    </xf>
    <xf numFmtId="42" fontId="64" fillId="16" borderId="222" xfId="0" applyNumberFormat="1" applyFont="1" applyFill="1" applyBorder="1" applyProtection="1">
      <protection locked="0"/>
    </xf>
    <xf numFmtId="0" fontId="16" fillId="6" borderId="624" xfId="0" applyFont="1" applyFill="1" applyBorder="1" applyAlignment="1" applyProtection="1"/>
    <xf numFmtId="0" fontId="50" fillId="0" borderId="0" xfId="0" applyFont="1" applyFill="1" applyAlignment="1" applyProtection="1">
      <alignment horizontal="center" wrapText="1"/>
    </xf>
    <xf numFmtId="9" fontId="5" fillId="37" borderId="2" xfId="0" applyNumberFormat="1" applyFont="1" applyFill="1" applyBorder="1" applyAlignment="1" applyProtection="1">
      <alignment vertical="center"/>
    </xf>
    <xf numFmtId="9" fontId="5" fillId="37" borderId="0" xfId="0" applyNumberFormat="1" applyFont="1" applyFill="1" applyBorder="1" applyAlignment="1" applyProtection="1">
      <alignment vertical="center"/>
    </xf>
    <xf numFmtId="9" fontId="5" fillId="37" borderId="3" xfId="0" applyNumberFormat="1" applyFont="1" applyFill="1" applyBorder="1" applyAlignment="1" applyProtection="1">
      <alignment vertical="center"/>
    </xf>
    <xf numFmtId="0" fontId="19" fillId="16" borderId="226" xfId="0" applyFont="1" applyFill="1" applyBorder="1" applyAlignment="1" applyProtection="1">
      <alignment horizontal="center" vertical="center" wrapText="1"/>
    </xf>
    <xf numFmtId="0" fontId="19" fillId="16" borderId="5" xfId="0" applyFont="1" applyFill="1" applyBorder="1" applyAlignment="1" applyProtection="1">
      <alignment horizontal="center" vertical="center" wrapText="1"/>
    </xf>
    <xf numFmtId="0" fontId="19" fillId="16" borderId="211" xfId="0" applyFont="1" applyFill="1" applyBorder="1" applyAlignment="1" applyProtection="1">
      <alignment horizontal="center" vertical="center"/>
    </xf>
    <xf numFmtId="0" fontId="19" fillId="16" borderId="12" xfId="0" applyFont="1" applyFill="1" applyBorder="1" applyAlignment="1" applyProtection="1">
      <alignment horizontal="center" vertical="center"/>
    </xf>
    <xf numFmtId="0" fontId="19" fillId="16" borderId="220" xfId="0" applyFont="1" applyFill="1" applyBorder="1" applyAlignment="1" applyProtection="1">
      <alignment horizontal="center" vertical="center" wrapText="1"/>
    </xf>
    <xf numFmtId="0" fontId="19" fillId="16" borderId="24" xfId="0" applyFont="1" applyFill="1" applyBorder="1" applyAlignment="1" applyProtection="1">
      <alignment horizontal="center" vertical="center" wrapText="1"/>
    </xf>
    <xf numFmtId="0" fontId="19" fillId="16" borderId="217" xfId="0" applyFont="1" applyFill="1" applyBorder="1" applyAlignment="1" applyProtection="1">
      <alignment horizontal="center" vertical="center" wrapText="1"/>
    </xf>
    <xf numFmtId="0" fontId="19" fillId="16" borderId="23" xfId="0" applyFont="1" applyFill="1" applyBorder="1" applyAlignment="1" applyProtection="1">
      <alignment horizontal="center" vertical="center" wrapText="1"/>
    </xf>
    <xf numFmtId="0" fontId="16" fillId="6" borderId="76" xfId="0" applyFont="1" applyFill="1" applyBorder="1" applyAlignment="1" applyProtection="1">
      <alignment vertical="center"/>
    </xf>
    <xf numFmtId="0" fontId="19" fillId="16" borderId="80" xfId="0" applyFont="1" applyFill="1" applyBorder="1" applyAlignment="1" applyProtection="1">
      <alignment horizontal="center" vertical="center" wrapText="1"/>
    </xf>
    <xf numFmtId="0" fontId="19" fillId="16" borderId="2" xfId="0" applyFont="1" applyFill="1" applyBorder="1" applyAlignment="1" applyProtection="1">
      <alignment horizontal="center" vertical="center"/>
    </xf>
    <xf numFmtId="0" fontId="0" fillId="0" borderId="0" xfId="0" applyFont="1" applyFill="1" applyAlignment="1" applyProtection="1"/>
    <xf numFmtId="3" fontId="14" fillId="0" borderId="0" xfId="0" applyNumberFormat="1" applyFont="1" applyFill="1" applyBorder="1" applyAlignment="1" applyProtection="1">
      <alignment horizontal="left"/>
    </xf>
    <xf numFmtId="3" fontId="14" fillId="0" borderId="542" xfId="0" applyNumberFormat="1" applyFont="1" applyFill="1" applyBorder="1" applyAlignment="1" applyProtection="1">
      <alignment horizontal="left"/>
    </xf>
    <xf numFmtId="0" fontId="0" fillId="0" borderId="312" xfId="0" applyFont="1" applyFill="1" applyBorder="1" applyProtection="1">
      <protection locked="0"/>
    </xf>
    <xf numFmtId="0" fontId="0" fillId="0" borderId="313" xfId="0" applyFont="1" applyFill="1" applyBorder="1" applyProtection="1">
      <protection locked="0"/>
    </xf>
    <xf numFmtId="0" fontId="0" fillId="0" borderId="314" xfId="0" applyFont="1" applyFill="1" applyBorder="1" applyProtection="1">
      <protection locked="0"/>
    </xf>
    <xf numFmtId="0" fontId="15" fillId="0" borderId="211" xfId="0" applyFont="1" applyFill="1" applyBorder="1" applyAlignment="1" applyProtection="1">
      <alignment horizontal="left" vertical="top" wrapText="1"/>
      <protection locked="0"/>
    </xf>
    <xf numFmtId="0" fontId="15" fillId="0" borderId="195" xfId="0" applyFont="1" applyFill="1" applyBorder="1" applyAlignment="1" applyProtection="1">
      <alignment horizontal="left" vertical="top" wrapText="1"/>
      <protection locked="0"/>
    </xf>
    <xf numFmtId="0" fontId="15" fillId="0" borderId="214"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15" fillId="0" borderId="76" xfId="0" applyFont="1" applyFill="1" applyBorder="1" applyAlignment="1" applyProtection="1">
      <alignment horizontal="left" vertical="top" wrapText="1"/>
      <protection locked="0"/>
    </xf>
    <xf numFmtId="0" fontId="15" fillId="0" borderId="544" xfId="0" applyFont="1" applyFill="1" applyBorder="1" applyAlignment="1" applyProtection="1">
      <alignment horizontal="left" vertical="top" wrapText="1"/>
      <protection locked="0"/>
    </xf>
    <xf numFmtId="0" fontId="15" fillId="0" borderId="223" xfId="0" applyFont="1" applyFill="1" applyBorder="1" applyAlignment="1" applyProtection="1">
      <alignment horizontal="left" vertical="top" wrapText="1"/>
      <protection locked="0"/>
    </xf>
    <xf numFmtId="0" fontId="0" fillId="0" borderId="309" xfId="0" applyFont="1" applyFill="1" applyBorder="1" applyProtection="1">
      <protection locked="0"/>
    </xf>
    <xf numFmtId="0" fontId="0" fillId="0" borderId="310" xfId="0" applyFont="1" applyFill="1" applyBorder="1" applyProtection="1">
      <protection locked="0"/>
    </xf>
    <xf numFmtId="0" fontId="0" fillId="0" borderId="311" xfId="0" applyFont="1" applyFill="1" applyBorder="1" applyProtection="1">
      <protection locked="0"/>
    </xf>
    <xf numFmtId="0" fontId="0" fillId="0" borderId="382" xfId="0" applyFont="1" applyFill="1" applyBorder="1" applyProtection="1">
      <protection locked="0"/>
    </xf>
    <xf numFmtId="0" fontId="0" fillId="0" borderId="245" xfId="0" applyFont="1" applyFill="1" applyBorder="1" applyProtection="1">
      <protection locked="0"/>
    </xf>
    <xf numFmtId="0" fontId="0" fillId="0" borderId="381" xfId="0" applyFont="1" applyFill="1" applyBorder="1" applyProtection="1">
      <protection locked="0"/>
    </xf>
    <xf numFmtId="0" fontId="16" fillId="0" borderId="195" xfId="0" applyFont="1" applyFill="1" applyBorder="1" applyAlignment="1" applyProtection="1">
      <alignment horizontal="center" vertical="center" wrapText="1"/>
    </xf>
    <xf numFmtId="0" fontId="16" fillId="0" borderId="0" xfId="0" applyFont="1" applyFill="1" applyAlignment="1" applyProtection="1">
      <alignment horizontal="center" vertical="center" wrapText="1"/>
    </xf>
    <xf numFmtId="3" fontId="17" fillId="0" borderId="160" xfId="0" applyNumberFormat="1" applyFont="1" applyFill="1" applyBorder="1" applyAlignment="1" applyProtection="1"/>
    <xf numFmtId="3" fontId="17" fillId="0" borderId="428" xfId="0" applyNumberFormat="1" applyFont="1" applyFill="1" applyBorder="1" applyAlignment="1" applyProtection="1"/>
    <xf numFmtId="3" fontId="17" fillId="0" borderId="560" xfId="0" applyNumberFormat="1" applyFont="1" applyFill="1" applyBorder="1" applyAlignment="1" applyProtection="1"/>
    <xf numFmtId="166" fontId="16" fillId="0" borderId="0" xfId="0" applyNumberFormat="1" applyFont="1" applyFill="1" applyBorder="1" applyAlignment="1" applyProtection="1">
      <alignment horizontal="center" wrapText="1"/>
    </xf>
    <xf numFmtId="3" fontId="14" fillId="0" borderId="192" xfId="0" applyNumberFormat="1" applyFont="1" applyFill="1" applyBorder="1" applyAlignment="1" applyProtection="1"/>
    <xf numFmtId="0" fontId="15" fillId="0" borderId="242" xfId="0" applyFont="1" applyFill="1" applyBorder="1" applyProtection="1">
      <protection locked="0"/>
    </xf>
    <xf numFmtId="0" fontId="15" fillId="0" borderId="553" xfId="0" applyFont="1" applyFill="1" applyBorder="1" applyProtection="1">
      <protection locked="0"/>
    </xf>
    <xf numFmtId="0" fontId="16" fillId="0" borderId="0" xfId="0" applyFont="1" applyFill="1" applyAlignment="1" applyProtection="1">
      <alignment horizontal="center"/>
    </xf>
    <xf numFmtId="0" fontId="17" fillId="16" borderId="160" xfId="0" applyFont="1" applyFill="1" applyBorder="1" applyAlignment="1" applyProtection="1">
      <alignment horizontal="center"/>
    </xf>
    <xf numFmtId="0" fontId="17" fillId="16" borderId="428" xfId="0" applyFont="1" applyFill="1" applyBorder="1" applyAlignment="1" applyProtection="1">
      <alignment horizontal="center"/>
    </xf>
    <xf numFmtId="0" fontId="17" fillId="16" borderId="142" xfId="0" applyFont="1" applyFill="1" applyBorder="1" applyAlignment="1" applyProtection="1">
      <alignment horizontal="center"/>
    </xf>
    <xf numFmtId="0" fontId="17" fillId="16" borderId="143" xfId="0" applyFont="1" applyFill="1" applyBorder="1" applyAlignment="1" applyProtection="1">
      <alignment horizontal="center"/>
    </xf>
    <xf numFmtId="166" fontId="17" fillId="16" borderId="160" xfId="0" applyNumberFormat="1" applyFont="1" applyFill="1" applyBorder="1" applyAlignment="1" applyProtection="1">
      <alignment horizontal="center"/>
    </xf>
    <xf numFmtId="166" fontId="17" fillId="16" borderId="219" xfId="0" applyNumberFormat="1" applyFont="1" applyFill="1" applyBorder="1" applyAlignment="1" applyProtection="1">
      <alignment horizontal="center"/>
    </xf>
    <xf numFmtId="166" fontId="17" fillId="16" borderId="428" xfId="0" applyNumberFormat="1" applyFont="1" applyFill="1" applyBorder="1" applyAlignment="1" applyProtection="1">
      <alignment horizontal="center"/>
    </xf>
    <xf numFmtId="166" fontId="17" fillId="16" borderId="210" xfId="0" applyNumberFormat="1" applyFont="1" applyFill="1" applyBorder="1" applyAlignment="1" applyProtection="1">
      <alignment horizontal="center"/>
    </xf>
    <xf numFmtId="3" fontId="17" fillId="0" borderId="72" xfId="0" applyNumberFormat="1" applyFont="1" applyFill="1" applyBorder="1" applyProtection="1"/>
    <xf numFmtId="3" fontId="17" fillId="0" borderId="58" xfId="0" applyNumberFormat="1" applyFont="1" applyFill="1" applyBorder="1" applyProtection="1"/>
    <xf numFmtId="166" fontId="14" fillId="0" borderId="66" xfId="0" applyNumberFormat="1" applyFont="1" applyFill="1" applyBorder="1" applyAlignment="1" applyProtection="1">
      <alignment horizontal="center"/>
    </xf>
    <xf numFmtId="166" fontId="14" fillId="0" borderId="539" xfId="0" applyNumberFormat="1" applyFont="1" applyFill="1" applyBorder="1" applyAlignment="1" applyProtection="1">
      <alignment horizontal="center"/>
    </xf>
    <xf numFmtId="3" fontId="17" fillId="16" borderId="160" xfId="0" applyNumberFormat="1" applyFont="1" applyFill="1" applyBorder="1" applyAlignment="1" applyProtection="1">
      <alignment horizontal="center" vertical="center"/>
    </xf>
    <xf numFmtId="3" fontId="17" fillId="16" borderId="428" xfId="0" applyNumberFormat="1" applyFont="1" applyFill="1" applyBorder="1" applyAlignment="1" applyProtection="1">
      <alignment horizontal="center" vertical="center"/>
    </xf>
    <xf numFmtId="3" fontId="17" fillId="16" borderId="429" xfId="0" applyNumberFormat="1" applyFont="1" applyFill="1" applyBorder="1" applyAlignment="1" applyProtection="1">
      <alignment horizontal="center" vertical="center"/>
    </xf>
    <xf numFmtId="0" fontId="16" fillId="6" borderId="222" xfId="0" applyFont="1" applyFill="1" applyBorder="1" applyAlignment="1" applyProtection="1">
      <alignment vertical="center"/>
    </xf>
    <xf numFmtId="0" fontId="16" fillId="6" borderId="544" xfId="0" applyFont="1" applyFill="1" applyBorder="1" applyAlignment="1" applyProtection="1">
      <alignment vertical="center"/>
    </xf>
    <xf numFmtId="3" fontId="17" fillId="0" borderId="12" xfId="0" applyNumberFormat="1" applyFont="1" applyFill="1" applyBorder="1" applyProtection="1"/>
    <xf numFmtId="3" fontId="17" fillId="0" borderId="13" xfId="0" applyNumberFormat="1" applyFont="1" applyFill="1" applyBorder="1" applyProtection="1"/>
    <xf numFmtId="0" fontId="17" fillId="16" borderId="429" xfId="0" applyFont="1" applyFill="1" applyBorder="1" applyAlignment="1" applyProtection="1">
      <alignment horizontal="center"/>
    </xf>
    <xf numFmtId="166" fontId="16" fillId="0" borderId="195" xfId="0" applyNumberFormat="1" applyFont="1" applyFill="1" applyBorder="1" applyAlignment="1" applyProtection="1">
      <alignment horizontal="center" wrapText="1"/>
    </xf>
    <xf numFmtId="166" fontId="50" fillId="0" borderId="195" xfId="0" applyNumberFormat="1" applyFont="1" applyFill="1" applyBorder="1" applyAlignment="1" applyProtection="1">
      <alignment horizontal="center" vertical="top" wrapText="1"/>
    </xf>
    <xf numFmtId="0" fontId="15" fillId="16" borderId="160" xfId="0" applyFont="1" applyFill="1" applyBorder="1" applyAlignment="1" applyProtection="1">
      <alignment wrapText="1"/>
    </xf>
    <xf numFmtId="0" fontId="15" fillId="16" borderId="435" xfId="0" applyFont="1" applyFill="1" applyBorder="1" applyAlignment="1" applyProtection="1">
      <alignment wrapText="1"/>
    </xf>
    <xf numFmtId="0" fontId="15" fillId="0" borderId="237" xfId="0" applyFont="1" applyFill="1" applyBorder="1" applyAlignment="1" applyProtection="1">
      <alignment wrapText="1"/>
      <protection locked="0"/>
    </xf>
    <xf numFmtId="0" fontId="15" fillId="0" borderId="552" xfId="0" applyFont="1" applyFill="1" applyBorder="1" applyAlignment="1" applyProtection="1">
      <alignment wrapText="1"/>
      <protection locked="0"/>
    </xf>
    <xf numFmtId="0" fontId="15" fillId="0" borderId="401" xfId="0" applyFont="1" applyFill="1" applyBorder="1" applyProtection="1">
      <protection locked="0"/>
    </xf>
    <xf numFmtId="0" fontId="15" fillId="0" borderId="418" xfId="0" applyFont="1" applyFill="1" applyBorder="1" applyProtection="1">
      <protection locked="0"/>
    </xf>
    <xf numFmtId="0" fontId="40" fillId="0" borderId="313" xfId="0" applyFont="1" applyFill="1" applyBorder="1" applyAlignment="1" applyProtection="1">
      <alignment vertical="center"/>
      <protection locked="0"/>
    </xf>
    <xf numFmtId="0" fontId="40" fillId="0" borderId="547" xfId="0" applyFont="1" applyFill="1" applyBorder="1" applyAlignment="1" applyProtection="1">
      <alignment vertical="center"/>
      <protection locked="0"/>
    </xf>
    <xf numFmtId="0" fontId="40" fillId="0" borderId="557" xfId="0" applyFont="1" applyFill="1" applyBorder="1" applyAlignment="1" applyProtection="1">
      <alignment vertical="center"/>
    </xf>
    <xf numFmtId="0" fontId="40" fillId="0" borderId="556" xfId="0" applyFont="1" applyFill="1" applyBorder="1" applyAlignment="1" applyProtection="1">
      <alignment vertical="center"/>
    </xf>
    <xf numFmtId="0" fontId="40" fillId="0" borderId="559" xfId="0" applyFont="1" applyFill="1" applyBorder="1" applyAlignment="1" applyProtection="1">
      <alignment vertical="center"/>
    </xf>
    <xf numFmtId="0" fontId="40" fillId="0" borderId="558" xfId="0" applyFont="1" applyFill="1" applyBorder="1" applyAlignment="1" applyProtection="1">
      <alignment vertical="center"/>
    </xf>
    <xf numFmtId="0" fontId="40" fillId="0" borderId="310" xfId="0" applyFont="1" applyFill="1" applyBorder="1" applyAlignment="1" applyProtection="1">
      <alignment vertical="center"/>
      <protection locked="0"/>
    </xf>
    <xf numFmtId="0" fontId="40" fillId="0" borderId="546" xfId="0" applyFont="1" applyFill="1" applyBorder="1" applyAlignment="1" applyProtection="1">
      <alignment vertical="center"/>
      <protection locked="0"/>
    </xf>
    <xf numFmtId="42" fontId="40" fillId="0" borderId="335" xfId="0" applyNumberFormat="1" applyFont="1" applyFill="1" applyBorder="1" applyAlignment="1" applyProtection="1">
      <alignment horizontal="right" vertical="center"/>
      <protection locked="0"/>
    </xf>
    <xf numFmtId="42" fontId="40" fillId="0" borderId="241" xfId="0" applyNumberFormat="1" applyFont="1" applyFill="1" applyBorder="1" applyAlignment="1" applyProtection="1">
      <alignment horizontal="right" vertical="center"/>
      <protection locked="0"/>
    </xf>
    <xf numFmtId="0" fontId="64" fillId="22" borderId="0" xfId="0" applyFont="1" applyFill="1" applyBorder="1" applyAlignment="1" applyProtection="1">
      <alignment vertical="center"/>
    </xf>
    <xf numFmtId="0" fontId="42" fillId="16" borderId="160" xfId="0" applyFont="1" applyFill="1" applyBorder="1" applyAlignment="1" applyProtection="1">
      <alignment horizontal="center" vertical="center"/>
    </xf>
    <xf numFmtId="0" fontId="42" fillId="16" borderId="210" xfId="0" applyFont="1" applyFill="1" applyBorder="1" applyAlignment="1" applyProtection="1">
      <alignment horizontal="center" vertical="center"/>
    </xf>
    <xf numFmtId="49" fontId="40" fillId="0" borderId="237" xfId="0" applyNumberFormat="1" applyFont="1" applyFill="1" applyBorder="1" applyAlignment="1" applyProtection="1">
      <alignment horizontal="left" vertical="center"/>
      <protection locked="0"/>
    </xf>
    <xf numFmtId="49" fontId="40" fillId="0" borderId="240" xfId="0" applyNumberFormat="1" applyFont="1" applyFill="1" applyBorder="1" applyAlignment="1" applyProtection="1">
      <alignment horizontal="left" vertical="center"/>
      <protection locked="0"/>
    </xf>
    <xf numFmtId="49" fontId="40" fillId="0" borderId="334" xfId="0" applyNumberFormat="1" applyFont="1" applyFill="1" applyBorder="1" applyAlignment="1" applyProtection="1">
      <alignment horizontal="left" vertical="center"/>
      <protection locked="0"/>
    </xf>
    <xf numFmtId="49" fontId="40" fillId="0" borderId="242" xfId="0" applyNumberFormat="1" applyFont="1" applyFill="1" applyBorder="1" applyAlignment="1" applyProtection="1">
      <alignment vertical="center"/>
      <protection locked="0"/>
    </xf>
    <xf numFmtId="49" fontId="40" fillId="0" borderId="245" xfId="0" applyNumberFormat="1" applyFont="1" applyFill="1" applyBorder="1" applyAlignment="1" applyProtection="1">
      <alignment vertical="center"/>
      <protection locked="0"/>
    </xf>
    <xf numFmtId="49" fontId="40" fillId="0" borderId="339" xfId="0" applyNumberFormat="1" applyFont="1" applyFill="1" applyBorder="1" applyAlignment="1" applyProtection="1">
      <alignment vertical="center"/>
      <protection locked="0"/>
    </xf>
    <xf numFmtId="42" fontId="40" fillId="0" borderId="340" xfId="0" applyNumberFormat="1" applyFont="1" applyFill="1" applyBorder="1" applyAlignment="1" applyProtection="1">
      <alignment horizontal="right" vertical="center"/>
      <protection locked="0"/>
    </xf>
    <xf numFmtId="42" fontId="40" fillId="0" borderId="246" xfId="0" applyNumberFormat="1" applyFont="1" applyFill="1" applyBorder="1" applyAlignment="1" applyProtection="1">
      <alignment horizontal="right" vertical="center"/>
      <protection locked="0"/>
    </xf>
    <xf numFmtId="0" fontId="19" fillId="0" borderId="0" xfId="0" applyFont="1" applyFill="1" applyBorder="1" applyAlignment="1" applyProtection="1">
      <alignment horizontal="center"/>
    </xf>
    <xf numFmtId="0" fontId="19" fillId="0" borderId="3" xfId="0" applyFont="1" applyFill="1" applyBorder="1" applyAlignment="1" applyProtection="1">
      <alignment horizontal="center"/>
    </xf>
    <xf numFmtId="0" fontId="37" fillId="0" borderId="0" xfId="0" applyFont="1" applyFill="1" applyBorder="1" applyAlignment="1" applyProtection="1">
      <alignment horizontal="left" wrapText="1"/>
    </xf>
    <xf numFmtId="0" fontId="40" fillId="0" borderId="193" xfId="0" applyFont="1" applyFill="1" applyBorder="1" applyAlignment="1" applyProtection="1">
      <alignment horizontal="left" vertical="center"/>
      <protection locked="0"/>
    </xf>
    <xf numFmtId="0" fontId="40" fillId="0" borderId="580" xfId="0" applyFont="1" applyFill="1" applyBorder="1" applyAlignment="1" applyProtection="1">
      <alignment horizontal="left" vertical="center"/>
      <protection locked="0"/>
    </xf>
    <xf numFmtId="0" fontId="0" fillId="0" borderId="211" xfId="0" applyBorder="1" applyAlignment="1" applyProtection="1">
      <alignment horizontal="left" vertical="top" wrapText="1"/>
      <protection locked="0"/>
    </xf>
    <xf numFmtId="0" fontId="0" fillId="0" borderId="213" xfId="0" applyBorder="1" applyAlignment="1" applyProtection="1">
      <alignment horizontal="left" vertical="top" wrapText="1"/>
      <protection locked="0"/>
    </xf>
    <xf numFmtId="0" fontId="0" fillId="0" borderId="21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2" xfId="0" applyBorder="1" applyAlignment="1" applyProtection="1">
      <alignment horizontal="left" vertical="top" wrapText="1"/>
      <protection locked="0"/>
    </xf>
    <xf numFmtId="0" fontId="0" fillId="0" borderId="223" xfId="0" applyBorder="1" applyAlignment="1" applyProtection="1">
      <alignment horizontal="left" vertical="top" wrapText="1"/>
      <protection locked="0"/>
    </xf>
    <xf numFmtId="0" fontId="64" fillId="36" borderId="0" xfId="0" applyFont="1" applyFill="1" applyBorder="1" applyAlignment="1" applyProtection="1">
      <alignment vertical="center"/>
    </xf>
    <xf numFmtId="49" fontId="40" fillId="0" borderId="242" xfId="0" applyNumberFormat="1" applyFont="1" applyFill="1" applyBorder="1" applyAlignment="1" applyProtection="1">
      <alignment horizontal="left" vertical="center"/>
      <protection locked="0"/>
    </xf>
    <xf numFmtId="49" fontId="40" fillId="0" borderId="245" xfId="0" applyNumberFormat="1" applyFont="1" applyFill="1" applyBorder="1" applyAlignment="1" applyProtection="1">
      <alignment horizontal="left" vertical="center"/>
      <protection locked="0"/>
    </xf>
    <xf numFmtId="49" fontId="40" fillId="0" borderId="339" xfId="0" applyNumberFormat="1" applyFont="1" applyFill="1" applyBorder="1" applyAlignment="1" applyProtection="1">
      <alignment horizontal="left" vertical="center"/>
      <protection locked="0"/>
    </xf>
    <xf numFmtId="49" fontId="40" fillId="0" borderId="343" xfId="0" applyNumberFormat="1" applyFont="1" applyFill="1" applyBorder="1" applyAlignment="1" applyProtection="1">
      <alignment horizontal="left" vertical="center"/>
      <protection locked="0"/>
    </xf>
    <xf numFmtId="49" fontId="40" fillId="0" borderId="344" xfId="0" applyNumberFormat="1" applyFont="1" applyFill="1" applyBorder="1" applyAlignment="1" applyProtection="1">
      <alignment horizontal="left" vertical="center"/>
      <protection locked="0"/>
    </xf>
    <xf numFmtId="49" fontId="40" fillId="0" borderId="345" xfId="0" applyNumberFormat="1" applyFont="1" applyFill="1" applyBorder="1" applyAlignment="1" applyProtection="1">
      <alignment horizontal="left" vertical="center"/>
      <protection locked="0"/>
    </xf>
    <xf numFmtId="42" fontId="40" fillId="0" borderId="346" xfId="0" applyNumberFormat="1" applyFont="1" applyFill="1" applyBorder="1" applyAlignment="1" applyProtection="1">
      <alignment horizontal="right" vertical="center"/>
      <protection locked="0"/>
    </xf>
    <xf numFmtId="42" fontId="40" fillId="0" borderId="347" xfId="0" applyNumberFormat="1" applyFont="1" applyFill="1" applyBorder="1" applyAlignment="1" applyProtection="1">
      <alignment horizontal="right" vertical="center"/>
      <protection locked="0"/>
    </xf>
    <xf numFmtId="0" fontId="37" fillId="0" borderId="0" xfId="0"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40" fillId="0" borderId="0" xfId="0" applyFont="1" applyFill="1" applyBorder="1" applyAlignment="1" applyProtection="1">
      <alignment horizontal="left" vertical="center" wrapText="1"/>
    </xf>
    <xf numFmtId="0" fontId="40" fillId="0" borderId="3" xfId="0" applyFont="1" applyFill="1" applyBorder="1" applyAlignment="1" applyProtection="1">
      <alignment horizontal="left" vertical="center" wrapText="1"/>
    </xf>
    <xf numFmtId="0" fontId="15" fillId="0" borderId="250" xfId="0" applyFont="1" applyFill="1" applyBorder="1" applyAlignment="1" applyProtection="1">
      <alignment horizontal="left" vertical="top" wrapText="1"/>
      <protection locked="0"/>
    </xf>
    <xf numFmtId="0" fontId="15" fillId="0" borderId="367" xfId="0" applyFont="1" applyFill="1" applyBorder="1" applyAlignment="1" applyProtection="1">
      <alignment horizontal="left" vertical="top" wrapText="1"/>
      <protection locked="0"/>
    </xf>
    <xf numFmtId="0" fontId="15" fillId="0" borderId="211" xfId="0" applyFont="1" applyBorder="1" applyAlignment="1" applyProtection="1">
      <alignment vertical="top" wrapText="1"/>
      <protection locked="0"/>
    </xf>
    <xf numFmtId="0" fontId="15" fillId="0" borderId="213" xfId="0" applyFont="1" applyBorder="1" applyAlignment="1" applyProtection="1">
      <alignment vertical="top" wrapText="1"/>
      <protection locked="0"/>
    </xf>
    <xf numFmtId="0" fontId="15" fillId="0" borderId="214"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3"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15" fillId="0" borderId="222" xfId="0" applyFont="1" applyBorder="1" applyAlignment="1" applyProtection="1">
      <alignment vertical="top" wrapText="1"/>
      <protection locked="0"/>
    </xf>
    <xf numFmtId="0" fontId="15" fillId="0" borderId="223" xfId="0" applyFont="1" applyBorder="1" applyAlignment="1" applyProtection="1">
      <alignment vertical="top" wrapText="1"/>
      <protection locked="0"/>
    </xf>
    <xf numFmtId="0" fontId="16" fillId="6" borderId="76" xfId="0" applyFont="1" applyFill="1" applyBorder="1" applyAlignment="1" applyProtection="1">
      <alignment horizontal="left"/>
    </xf>
    <xf numFmtId="0" fontId="65" fillId="0" borderId="151" xfId="0" applyFont="1" applyFill="1" applyBorder="1" applyProtection="1"/>
    <xf numFmtId="0" fontId="65" fillId="0" borderId="152" xfId="0" applyFont="1" applyFill="1" applyBorder="1" applyProtection="1"/>
    <xf numFmtId="0" fontId="65" fillId="0" borderId="153" xfId="0" applyFont="1" applyFill="1" applyBorder="1" applyProtection="1"/>
    <xf numFmtId="0" fontId="15" fillId="0" borderId="6" xfId="0" applyFont="1" applyFill="1" applyBorder="1" applyAlignment="1" applyProtection="1">
      <protection locked="0"/>
    </xf>
    <xf numFmtId="0" fontId="15" fillId="0" borderId="29" xfId="0" applyFont="1" applyFill="1" applyBorder="1" applyAlignment="1" applyProtection="1">
      <protection locked="0"/>
    </xf>
    <xf numFmtId="0" fontId="15" fillId="0" borderId="52" xfId="0" applyFont="1" applyFill="1" applyBorder="1" applyAlignment="1" applyProtection="1">
      <protection locked="0"/>
    </xf>
    <xf numFmtId="0" fontId="15" fillId="0" borderId="49" xfId="0" applyFont="1" applyFill="1" applyBorder="1" applyAlignment="1" applyProtection="1">
      <protection locked="0"/>
    </xf>
    <xf numFmtId="0" fontId="15" fillId="0" borderId="58" xfId="0" applyFont="1" applyFill="1" applyBorder="1" applyAlignment="1" applyProtection="1">
      <alignment horizontal="left"/>
    </xf>
    <xf numFmtId="0" fontId="15" fillId="0" borderId="57" xfId="0" applyFont="1" applyFill="1" applyBorder="1" applyAlignment="1" applyProtection="1">
      <alignment horizontal="left"/>
    </xf>
    <xf numFmtId="0" fontId="65" fillId="0" borderId="211" xfId="0" applyFont="1" applyFill="1" applyBorder="1" applyProtection="1"/>
    <xf numFmtId="0" fontId="65" fillId="0" borderId="195" xfId="0" applyFont="1" applyFill="1" applyBorder="1" applyProtection="1"/>
    <xf numFmtId="0" fontId="65" fillId="0" borderId="214" xfId="0" applyFont="1" applyFill="1" applyBorder="1" applyProtection="1"/>
    <xf numFmtId="0" fontId="14" fillId="0" borderId="6" xfId="0" applyFont="1" applyFill="1" applyBorder="1" applyAlignment="1" applyProtection="1">
      <protection locked="0"/>
    </xf>
    <xf numFmtId="0" fontId="14" fillId="0" borderId="29" xfId="0" applyFont="1" applyFill="1" applyBorder="1" applyAlignment="1" applyProtection="1">
      <protection locked="0"/>
    </xf>
    <xf numFmtId="0" fontId="15" fillId="0" borderId="228" xfId="0" applyFont="1" applyFill="1" applyBorder="1" applyAlignment="1" applyProtection="1">
      <protection locked="0"/>
    </xf>
    <xf numFmtId="0" fontId="15" fillId="0" borderId="229" xfId="0" applyFont="1" applyFill="1" applyBorder="1" applyAlignment="1" applyProtection="1">
      <protection locked="0"/>
    </xf>
    <xf numFmtId="0" fontId="15" fillId="0" borderId="52" xfId="0" applyFont="1" applyFill="1" applyBorder="1" applyAlignment="1" applyProtection="1">
      <alignment horizontal="left"/>
      <protection locked="0"/>
    </xf>
    <xf numFmtId="0" fontId="15" fillId="0" borderId="49" xfId="0" applyFont="1" applyFill="1" applyBorder="1" applyAlignment="1" applyProtection="1">
      <alignment horizontal="left"/>
      <protection locked="0"/>
    </xf>
    <xf numFmtId="0" fontId="14" fillId="6" borderId="6" xfId="0" applyFont="1" applyFill="1" applyBorder="1" applyAlignment="1" applyProtection="1"/>
    <xf numFmtId="0" fontId="15" fillId="0" borderId="29" xfId="0" applyFont="1" applyFill="1" applyBorder="1" applyProtection="1">
      <protection locked="0"/>
    </xf>
    <xf numFmtId="0" fontId="15" fillId="6" borderId="228" xfId="0" applyFont="1" applyFill="1" applyBorder="1" applyAlignment="1" applyProtection="1"/>
    <xf numFmtId="0" fontId="15" fillId="6" borderId="229" xfId="0" applyFont="1" applyFill="1" applyBorder="1" applyAlignment="1" applyProtection="1"/>
    <xf numFmtId="0" fontId="15" fillId="6" borderId="6" xfId="0" applyFont="1" applyFill="1" applyBorder="1" applyAlignment="1" applyProtection="1"/>
    <xf numFmtId="0" fontId="15" fillId="6" borderId="29" xfId="0" applyFont="1" applyFill="1" applyBorder="1" applyAlignment="1" applyProtection="1"/>
    <xf numFmtId="0" fontId="15" fillId="6" borderId="228" xfId="0" applyFont="1" applyFill="1" applyBorder="1" applyProtection="1"/>
    <xf numFmtId="0" fontId="2" fillId="6" borderId="76" xfId="0" applyFont="1" applyFill="1" applyBorder="1" applyProtection="1"/>
    <xf numFmtId="0" fontId="14" fillId="6" borderId="29" xfId="0" applyFont="1" applyFill="1" applyBorder="1" applyAlignment="1" applyProtection="1"/>
    <xf numFmtId="0" fontId="20" fillId="0" borderId="31" xfId="0" applyFont="1" applyFill="1" applyBorder="1" applyAlignment="1" applyProtection="1">
      <alignment horizontal="center" wrapText="1"/>
    </xf>
    <xf numFmtId="0" fontId="20" fillId="0" borderId="31" xfId="0" applyFont="1" applyFill="1" applyBorder="1" applyAlignment="1" applyProtection="1">
      <alignment horizontal="center"/>
    </xf>
    <xf numFmtId="0" fontId="15" fillId="0" borderId="19" xfId="0" applyFont="1" applyFill="1" applyBorder="1" applyAlignment="1" applyProtection="1">
      <alignment horizontal="left" textRotation="90" wrapText="1"/>
    </xf>
    <xf numFmtId="0" fontId="15" fillId="0" borderId="181" xfId="0" applyFont="1" applyFill="1" applyBorder="1" applyAlignment="1" applyProtection="1">
      <alignment horizontal="left" textRotation="90" wrapText="1"/>
    </xf>
    <xf numFmtId="0" fontId="15" fillId="0" borderId="0" xfId="0" applyFont="1" applyFill="1" applyBorder="1" applyAlignment="1" applyProtection="1">
      <alignment horizontal="left" textRotation="90" wrapText="1"/>
    </xf>
    <xf numFmtId="0" fontId="15" fillId="0" borderId="19" xfId="0" applyFont="1" applyFill="1" applyBorder="1" applyAlignment="1" applyProtection="1">
      <alignment horizontal="left" textRotation="90"/>
    </xf>
    <xf numFmtId="0" fontId="0" fillId="0" borderId="0" xfId="0" applyFont="1" applyFill="1" applyBorder="1" applyProtection="1"/>
    <xf numFmtId="0" fontId="0" fillId="0" borderId="181" xfId="0" applyFont="1" applyFill="1" applyBorder="1" applyProtection="1"/>
    <xf numFmtId="0" fontId="15" fillId="20" borderId="54" xfId="0" applyFont="1" applyFill="1" applyBorder="1" applyAlignment="1" applyProtection="1">
      <alignment horizontal="left" vertical="top" wrapText="1"/>
    </xf>
    <xf numFmtId="0" fontId="15" fillId="20" borderId="55" xfId="0" applyFont="1" applyFill="1" applyBorder="1" applyAlignment="1" applyProtection="1">
      <alignment horizontal="left" vertical="top" wrapText="1"/>
    </xf>
    <xf numFmtId="0" fontId="15" fillId="5" borderId="54" xfId="0" applyFont="1" applyFill="1" applyBorder="1" applyAlignment="1" applyProtection="1">
      <alignment horizontal="left" vertical="top" wrapText="1"/>
      <protection locked="0"/>
    </xf>
    <xf numFmtId="0" fontId="15" fillId="5" borderId="228" xfId="0" applyFont="1" applyFill="1" applyBorder="1" applyAlignment="1" applyProtection="1">
      <alignment horizontal="left" vertical="top" wrapText="1"/>
      <protection locked="0"/>
    </xf>
    <xf numFmtId="0" fontId="15" fillId="5" borderId="55" xfId="0" applyFont="1" applyFill="1" applyBorder="1" applyAlignment="1" applyProtection="1">
      <alignment horizontal="left" vertical="top" wrapText="1"/>
      <protection locked="0"/>
    </xf>
    <xf numFmtId="0" fontId="19" fillId="6" borderId="76" xfId="0" applyFont="1" applyFill="1" applyBorder="1" applyAlignment="1" applyProtection="1"/>
    <xf numFmtId="0" fontId="43" fillId="6" borderId="52" xfId="0" applyFont="1" applyFill="1" applyBorder="1" applyAlignment="1" applyProtection="1">
      <alignment horizontal="left" vertical="center" wrapText="1"/>
    </xf>
    <xf numFmtId="0" fontId="43" fillId="6" borderId="55" xfId="0" applyFont="1" applyFill="1" applyBorder="1" applyAlignment="1" applyProtection="1">
      <alignment horizontal="left" vertical="center" wrapText="1"/>
    </xf>
    <xf numFmtId="42" fontId="53" fillId="7" borderId="412" xfId="0" applyNumberFormat="1" applyFont="1" applyFill="1" applyBorder="1" applyProtection="1">
      <protection locked="0"/>
    </xf>
  </cellXfs>
  <cellStyles count="7">
    <cellStyle name="Currency" xfId="1" builtinId="4"/>
    <cellStyle name="Currency 4 5" xfId="6"/>
    <cellStyle name="Normal" xfId="0" builtinId="0"/>
    <cellStyle name="Normal 2" xfId="5"/>
    <cellStyle name="Normal 2 3" xfId="3"/>
    <cellStyle name="Normal 3 2" xfId="4"/>
    <cellStyle name="Percent" xfId="2" builtinId="5"/>
  </cellStyles>
  <dxfs count="169">
    <dxf>
      <font>
        <color rgb="FF006100"/>
      </font>
      <fill>
        <patternFill>
          <bgColor rgb="FFC6EFCE"/>
        </patternFill>
      </fill>
    </dxf>
    <dxf>
      <font>
        <color rgb="FFFF0000"/>
      </font>
    </dxf>
    <dxf>
      <font>
        <b/>
        <i/>
        <color rgb="FFFF0000"/>
      </font>
      <fill>
        <patternFill>
          <bgColor rgb="FFFFFF00"/>
        </patternFill>
      </fill>
    </dxf>
    <dxf>
      <font>
        <b/>
        <i/>
        <color rgb="FFFF0000"/>
      </font>
      <fill>
        <patternFill>
          <bgColor rgb="FFFFFF00"/>
        </patternFill>
      </fill>
    </dxf>
    <dxf>
      <font>
        <color rgb="FF006100"/>
      </font>
      <fill>
        <patternFill>
          <bgColor rgb="FFC6EFCE"/>
        </patternFill>
      </fill>
    </dxf>
    <dxf>
      <font>
        <b/>
        <i/>
        <color rgb="FFFF0000"/>
      </font>
      <fill>
        <patternFill>
          <bgColor rgb="FFFFFF00"/>
        </patternFill>
      </fill>
    </dxf>
    <dxf>
      <font>
        <b/>
        <i/>
        <color rgb="FFFF0000"/>
      </font>
      <fill>
        <patternFill>
          <bgColor rgb="FFFFFF00"/>
        </patternFill>
      </fill>
    </dxf>
    <dxf>
      <font>
        <color rgb="FFFF0000"/>
      </font>
    </dxf>
    <dxf>
      <font>
        <color rgb="FFFF0000"/>
      </font>
    </dxf>
    <dxf>
      <fill>
        <patternFill patternType="solid">
          <bgColor rgb="FFFFFFCC"/>
        </patternFill>
      </fill>
    </dxf>
    <dxf>
      <fill>
        <patternFill>
          <bgColor theme="0" tint="-0.34998626667073579"/>
        </patternFill>
      </fill>
    </dxf>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color rgb="FF9C0006"/>
      </font>
      <fill>
        <patternFill>
          <bgColor rgb="FFFFC7CE"/>
        </patternFill>
      </fill>
    </dxf>
  </dxfs>
  <tableStyles count="0" defaultTableStyle="TableStyleMedium2" defaultPivotStyle="PivotStyleLight16"/>
  <colors>
    <mruColors>
      <color rgb="FFCCFFCC"/>
      <color rgb="FFFFFFCC"/>
      <color rgb="FF08A8CE"/>
      <color rgb="FF66FFFF"/>
      <color rgb="FF9C6500"/>
      <color rgb="FFFFEB9C"/>
      <color rgb="FF996600"/>
      <color rgb="FFCCECFF"/>
      <color rgb="FF31869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8/03/hfu-esds-v3.0.1.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2020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of the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twoCellAnchor>
    <xdr:from>
      <xdr:col>12</xdr:col>
      <xdr:colOff>28575</xdr:colOff>
      <xdr:row>1</xdr:row>
      <xdr:rowOff>19050</xdr:rowOff>
    </xdr:from>
    <xdr:to>
      <xdr:col>14</xdr:col>
      <xdr:colOff>600075</xdr:colOff>
      <xdr:row>5</xdr:row>
      <xdr:rowOff>76200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343775" y="209550"/>
          <a:ext cx="1790700" cy="819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CFA Forms</a:t>
          </a:r>
        </a:p>
        <a:p>
          <a:r>
            <a:rPr lang="en-US" sz="1400"/>
            <a:t>2020 Edition</a:t>
          </a:r>
        </a:p>
        <a:p>
          <a:r>
            <a:rPr lang="en-US" sz="1400"/>
            <a:t>Version 1.2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66676</xdr:colOff>
      <xdr:row>23</xdr:row>
      <xdr:rowOff>0</xdr:rowOff>
    </xdr:from>
    <xdr:to>
      <xdr:col>20</xdr:col>
      <xdr:colOff>412750</xdr:colOff>
      <xdr:row>40</xdr:row>
      <xdr:rowOff>114300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988426" y="5060950"/>
          <a:ext cx="2339974" cy="3733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t>Definitions</a:t>
          </a:r>
        </a:p>
        <a:p>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All food preparation</a:t>
          </a:r>
          <a:r>
            <a:rPr lang="en-US" sz="1100" baseline="0">
              <a:solidFill>
                <a:schemeClr val="dk1"/>
              </a:solidFill>
              <a:effectLst/>
              <a:latin typeface="+mn-lt"/>
              <a:ea typeface="+mn-ea"/>
              <a:cs typeface="+mn-cs"/>
            </a:rPr>
            <a:t> and sanitary facilities are shared. </a:t>
          </a:r>
          <a:r>
            <a:rPr lang="en-US" sz="110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SRO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permanent provisions for living, eating and either sanitation or kitchen facilities </a:t>
          </a:r>
          <a:r>
            <a:rPr lang="en-US" sz="1100" b="1" i="1">
              <a:solidFill>
                <a:schemeClr val="dk1"/>
              </a:solidFill>
              <a:effectLst/>
              <a:latin typeface="+mn-lt"/>
              <a:ea typeface="+mn-ea"/>
              <a:cs typeface="+mn-cs"/>
            </a:rPr>
            <a:t>but not both</a:t>
          </a:r>
          <a:r>
            <a:rPr lang="en-US" sz="1100">
              <a:solidFill>
                <a:schemeClr val="dk1"/>
              </a:solidFill>
              <a:effectLst/>
              <a:latin typeface="+mn-lt"/>
              <a:ea typeface="+mn-ea"/>
              <a:cs typeface="+mn-cs"/>
            </a:rPr>
            <a:t>.</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Unit, Studio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a:t>
          </a:r>
          <a:r>
            <a:rPr lang="en-US" sz="1100" baseline="0">
              <a:solidFill>
                <a:schemeClr val="dk1"/>
              </a:solidFill>
              <a:effectLst/>
              <a:latin typeface="+mn-lt"/>
              <a:ea typeface="+mn-ea"/>
              <a:cs typeface="+mn-cs"/>
            </a:rPr>
            <a:t>permanent food preparation </a:t>
          </a:r>
          <a:r>
            <a:rPr lang="en-US" sz="1100" i="1" baseline="0">
              <a:solidFill>
                <a:schemeClr val="dk1"/>
              </a:solidFill>
              <a:effectLst/>
              <a:latin typeface="+mn-lt"/>
              <a:ea typeface="+mn-ea"/>
              <a:cs typeface="+mn-cs"/>
            </a:rPr>
            <a:t>and</a:t>
          </a:r>
          <a:r>
            <a:rPr lang="en-US" sz="1100" baseline="0">
              <a:solidFill>
                <a:schemeClr val="dk1"/>
              </a:solidFill>
              <a:effectLst/>
              <a:latin typeface="+mn-lt"/>
              <a:ea typeface="+mn-ea"/>
              <a:cs typeface="+mn-cs"/>
            </a:rPr>
            <a:t> sanitation facilities.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Unit, 1BR -5+BR</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contain complete and separate kitchen and restroom facilities in each unit.  </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(v3.0.1)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A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v3.0.1</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Low Income reported on Form 2A</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152400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04775" y="85726"/>
          <a:ext cx="8724900" cy="17811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95249</xdr:rowOff>
    </xdr:from>
    <xdr:to>
      <xdr:col>22</xdr:col>
      <xdr:colOff>9525</xdr:colOff>
      <xdr:row>11</xdr:row>
      <xdr:rowOff>47624</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76199" y="95249"/>
          <a:ext cx="11039476" cy="1857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a:solidFill>
                <a:srgbClr val="FF0000"/>
              </a:solidFill>
              <a:effectLst/>
              <a:latin typeface="Verdana" panose="020B0604030504040204" pitchFamily="34" charset="0"/>
              <a:ea typeface="Verdana" panose="020B0604030504040204" pitchFamily="34" charset="0"/>
              <a:cs typeface="Verdana" panose="020B0604030504040204" pitchFamily="34" charset="0"/>
            </a:rPr>
            <a:t>List</a:t>
          </a:r>
          <a:r>
            <a:rPr lang="en-US" sz="1100" b="0" i="0" baseline="0">
              <a:solidFill>
                <a:srgbClr val="FF0000"/>
              </a:solidFill>
              <a:effectLst/>
              <a:latin typeface="Verdana" panose="020B0604030504040204" pitchFamily="34" charset="0"/>
              <a:ea typeface="Verdana" panose="020B0604030504040204" pitchFamily="34" charset="0"/>
              <a:cs typeface="Verdana" panose="020B0604030504040204" pitchFamily="34" charset="0"/>
            </a:rPr>
            <a:t> only one source per column. </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portion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1"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If you utilize formulas to calculate specific costs, please hard-key the results to the nearest cent. </a:t>
          </a:r>
          <a:endParaRPr lang="en-US" b="1" i="1">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8</xdr:col>
      <xdr:colOff>114299</xdr:colOff>
      <xdr:row>3</xdr:row>
      <xdr:rowOff>171450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514350</xdr:colOff>
      <xdr:row>1</xdr:row>
      <xdr:rowOff>104775</xdr:rowOff>
    </xdr:from>
    <xdr:to>
      <xdr:col>8</xdr:col>
      <xdr:colOff>104775</xdr:colOff>
      <xdr:row>4</xdr:row>
      <xdr:rowOff>104775</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3914775" y="295275"/>
          <a:ext cx="2200275" cy="571500"/>
        </a:xfrm>
        <a:prstGeom prst="rect">
          <a:avLst/>
        </a:prstGeom>
        <a:solidFill>
          <a:srgbClr val="FFFFCC"/>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US" sz="1100"/>
            <a:t>Current as</a:t>
          </a:r>
          <a:r>
            <a:rPr lang="en-US" sz="1100" baseline="0"/>
            <a:t> of 2019.03.24</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18</xdr:col>
      <xdr:colOff>28575</xdr:colOff>
      <xdr:row>6</xdr:row>
      <xdr:rowOff>146050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04774" y="57149"/>
          <a:ext cx="13582651" cy="11938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xdr:colOff>
      <xdr:row>0</xdr:row>
      <xdr:rowOff>184149</xdr:rowOff>
    </xdr:from>
    <xdr:to>
      <xdr:col>16</xdr:col>
      <xdr:colOff>85725</xdr:colOff>
      <xdr:row>5</xdr:row>
      <xdr:rowOff>180974</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33350" y="184149"/>
          <a:ext cx="10868025" cy="9175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0</xdr:row>
      <xdr:rowOff>95249</xdr:rowOff>
    </xdr:from>
    <xdr:to>
      <xdr:col>9</xdr:col>
      <xdr:colOff>95250</xdr:colOff>
      <xdr:row>6</xdr:row>
      <xdr:rowOff>0</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23</xdr:col>
      <xdr:colOff>66675</xdr:colOff>
      <xdr:row>11</xdr:row>
      <xdr:rowOff>31750</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104775" y="76199"/>
          <a:ext cx="16452850" cy="1981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U</a:t>
          </a:r>
          <a:r>
            <a:rPr lang="en-US" sz="1100">
              <a:solidFill>
                <a:schemeClr val="dk1"/>
              </a:solidFill>
              <a:effectLst/>
              <a:latin typeface="+mn-lt"/>
              <a:ea typeface="+mn-ea"/>
              <a:cs typeface="+mn-cs"/>
            </a:rPr>
            <a:t>tilize revenue inflation factors, cost escalators, and vacancy rates based on similar projects in your portfolio, guidance from revenue sources, or other data sources. </a:t>
          </a:r>
        </a:p>
        <a:p>
          <a:pPr eaLnBrk="1" fontAlgn="auto" latinLnBrk="0" hangingPunct="1"/>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Declare the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may be overwritten.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this is a considered a loan default. </a:t>
          </a:r>
          <a:r>
            <a:rPr lang="en-US" sz="1100" i="1">
              <a:solidFill>
                <a:schemeClr val="dk1"/>
              </a:solidFill>
              <a:effectLst/>
              <a:latin typeface="+mn-lt"/>
              <a:ea typeface="+mn-ea"/>
              <a:cs typeface="+mn-cs"/>
            </a:rPr>
            <a:t>Payments to an affiliated organization are never considered "Hard Debt" regardless of whether they are required. </a:t>
          </a:r>
          <a:r>
            <a:rPr lang="en-US" sz="400" i="1">
              <a:solidFill>
                <a:schemeClr val="dk1"/>
              </a:solidFill>
              <a:effectLst/>
              <a:latin typeface="+mn-lt"/>
              <a:ea typeface="+mn-ea"/>
              <a:cs typeface="+mn-cs"/>
            </a:rPr>
            <a:t/>
          </a:r>
          <a:br>
            <a:rPr lang="en-US" sz="400" i="1">
              <a:solidFill>
                <a:schemeClr val="dk1"/>
              </a:solidFill>
              <a:effectLst/>
              <a:latin typeface="+mn-lt"/>
              <a:ea typeface="+mn-ea"/>
              <a:cs typeface="+mn-cs"/>
            </a:rPr>
          </a:br>
          <a:endParaRPr lang="en-US" sz="400" i="1">
            <a:solidFill>
              <a:schemeClr val="dk1"/>
            </a:solidFill>
            <a:effectLst/>
            <a:latin typeface="+mn-lt"/>
            <a:ea typeface="+mn-ea"/>
            <a:cs typeface="+mn-cs"/>
          </a:endParaRPr>
        </a:p>
        <a:p>
          <a:r>
            <a:rPr lang="en-US" sz="1100">
              <a:solidFill>
                <a:schemeClr val="dk1"/>
              </a:solidFill>
              <a:effectLst/>
              <a:latin typeface="+mn-lt"/>
              <a:ea typeface="+mn-ea"/>
              <a:cs typeface="+mn-cs"/>
            </a:rPr>
            <a:t> </a:t>
          </a:r>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optional payments principal and accrued interest if there is cash flow available after all project expenses including hard debt payments have been paid.  If payment is not made, this is not considered a default.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5</xdr:row>
      <xdr:rowOff>180975</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For</a:t>
          </a:r>
          <a:r>
            <a:rPr lang="en-US" sz="1100" b="0" i="0" baseline="0">
              <a:solidFill>
                <a:schemeClr val="dk1"/>
              </a:solidFill>
              <a:effectLst/>
              <a:latin typeface="+mn-lt"/>
              <a:ea typeface="+mn-ea"/>
              <a:cs typeface="+mn-cs"/>
            </a:rPr>
            <a:t> each item be as specific as possible. </a:t>
          </a: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 existing tenants.</a:t>
          </a:r>
          <a:endParaRPr lang="en-US" sz="1100" b="1" i="0" u="none"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  </a:t>
          </a:r>
          <a:r>
            <a:rPr lang="en-US" sz="1100" b="0" i="0">
              <a:solidFill>
                <a:srgbClr val="FF0000"/>
              </a:solidFill>
              <a:effectLst/>
              <a:latin typeface="+mn-lt"/>
              <a:ea typeface="+mn-ea"/>
              <a:cs typeface="+mn-cs"/>
            </a:rPr>
            <a:t>If</a:t>
          </a:r>
          <a:r>
            <a:rPr lang="en-US" sz="1100" b="0" i="0" baseline="0">
              <a:solidFill>
                <a:srgbClr val="FF0000"/>
              </a:solidFill>
              <a:effectLst/>
              <a:latin typeface="+mn-lt"/>
              <a:ea typeface="+mn-ea"/>
              <a:cs typeface="+mn-cs"/>
            </a:rPr>
            <a:t> c</a:t>
          </a:r>
          <a:r>
            <a:rPr lang="en-US" sz="1100" b="0" i="0">
              <a:solidFill>
                <a:srgbClr val="FF0000"/>
              </a:solidFill>
              <a:effectLst/>
              <a:latin typeface="+mn-lt"/>
              <a:ea typeface="+mn-ea"/>
              <a:cs typeface="+mn-cs"/>
            </a:rPr>
            <a:t>ost</a:t>
          </a:r>
          <a:r>
            <a:rPr lang="en-US" sz="1100" b="0" i="0" baseline="0">
              <a:solidFill>
                <a:srgbClr val="FF0000"/>
              </a:solidFill>
              <a:effectLst/>
              <a:latin typeface="+mn-lt"/>
              <a:ea typeface="+mn-ea"/>
              <a:cs typeface="+mn-cs"/>
            </a:rPr>
            <a:t> estimates are based on other projects in the owner/sponsor's porftolio, identify the specific projects.</a:t>
          </a:r>
          <a:endParaRPr lang="en-US" sz="1100" b="1" i="0" u="none" strike="noStrike">
            <a:solidFill>
              <a:srgbClr val="FF0000"/>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F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11</xdr:row>
      <xdr:rowOff>146050</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149225" y="66675"/>
          <a:ext cx="9969500" cy="228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5</xdr:row>
      <xdr:rowOff>25400</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120651" y="95250"/>
          <a:ext cx="8143875" cy="91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tables/table1.xml><?xml version="1.0" encoding="utf-8"?>
<table xmlns="http://schemas.openxmlformats.org/spreadsheetml/2006/main" id="2" name="Table2" displayName="Table2" ref="C20:O33" headerRowCount="0" totalsRowShown="0" headerRowDxfId="141" dataDxfId="139" headerRowBorderDxfId="140" tableBorderDxfId="138">
  <tableColumns count="13">
    <tableColumn id="1" name="Building # " headerRowDxfId="137" dataDxfId="136"/>
    <tableColumn id="2" name="# of Floors" headerRowDxfId="135" dataDxfId="134"/>
    <tableColumn id="3" name=" Low-Income Units" headerRowDxfId="133" dataDxfId="132"/>
    <tableColumn id="4" name="Common Area/ Manager Units" headerRowDxfId="131" dataDxfId="130"/>
    <tableColumn id="5" name="Market Rate Units" headerRowDxfId="129" dataDxfId="128"/>
    <tableColumn id="6" name="Common Area for Residential Services" headerRowDxfId="127" dataDxfId="126"/>
    <tableColumn id="7" name="Other Common Area" headerRowDxfId="125" dataDxfId="124"/>
    <tableColumn id="8" name="Structured Residential Parking" headerRowDxfId="123" dataDxfId="122"/>
    <tableColumn id="9" name="Total Residential Gross Square Footage" headerRowDxfId="121" dataDxfId="120">
      <calculatedColumnFormula>SUM(E21:J21)</calculatedColumnFormula>
    </tableColumn>
    <tableColumn id="10" name="." headerRowDxfId="119" dataDxfId="118"/>
    <tableColumn id="11" name="# of floors2" headerRowDxfId="117" dataDxfId="116"/>
    <tableColumn id="12" name="Gross Square Footage" headerRowDxfId="115" dataDxfId="114"/>
    <tableColumn id="13" name="Total Gross Square Footage" headerRowDxfId="113" dataDxfId="112">
      <calculatedColumnFormula>K21+N21</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23.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33.bin"/><Relationship Id="rId4" Type="http://schemas.openxmlformats.org/officeDocument/2006/relationships/comments" Target="../comments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3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3:H182"/>
  <sheetViews>
    <sheetView topLeftCell="C64" workbookViewId="0">
      <selection activeCell="D75" sqref="D75"/>
    </sheetView>
  </sheetViews>
  <sheetFormatPr defaultColWidth="9.08984375" defaultRowHeight="14.5" x14ac:dyDescent="0.35"/>
  <cols>
    <col min="1" max="1" width="17.36328125" style="1528" bestFit="1" customWidth="1"/>
    <col min="2" max="2" width="42.36328125" style="1528" bestFit="1" customWidth="1"/>
    <col min="3" max="3" width="9.08984375" style="1528"/>
    <col min="4" max="4" width="19.6328125" style="1528" bestFit="1" customWidth="1"/>
    <col min="5" max="5" width="25.26953125" style="1528" bestFit="1" customWidth="1"/>
    <col min="6" max="6" width="9.08984375" style="1528"/>
    <col min="7" max="7" width="16.6328125" style="1528" bestFit="1" customWidth="1"/>
    <col min="8" max="8" width="10.7265625" style="1528" bestFit="1" customWidth="1"/>
    <col min="9" max="16384" width="9.08984375" style="1528"/>
  </cols>
  <sheetData>
    <row r="3" spans="1:2" x14ac:dyDescent="0.35">
      <c r="A3" s="327" t="s">
        <v>520</v>
      </c>
      <c r="B3" s="691" t="s">
        <v>530</v>
      </c>
    </row>
    <row r="4" spans="1:2" x14ac:dyDescent="0.35">
      <c r="A4" s="327"/>
      <c r="B4" s="692" t="s">
        <v>1468</v>
      </c>
    </row>
    <row r="5" spans="1:2" x14ac:dyDescent="0.35">
      <c r="B5" s="692" t="s">
        <v>510</v>
      </c>
    </row>
    <row r="6" spans="1:2" x14ac:dyDescent="0.35">
      <c r="B6" s="692" t="s">
        <v>508</v>
      </c>
    </row>
    <row r="7" spans="1:2" x14ac:dyDescent="0.35">
      <c r="B7" s="692" t="s">
        <v>513</v>
      </c>
    </row>
    <row r="8" spans="1:2" x14ac:dyDescent="0.35">
      <c r="B8" s="692" t="s">
        <v>519</v>
      </c>
    </row>
    <row r="9" spans="1:2" x14ac:dyDescent="0.35">
      <c r="B9" s="692" t="s">
        <v>518</v>
      </c>
    </row>
    <row r="10" spans="1:2" x14ac:dyDescent="0.35">
      <c r="B10" s="692" t="s">
        <v>506</v>
      </c>
    </row>
    <row r="11" spans="1:2" x14ac:dyDescent="0.35">
      <c r="B11" s="692" t="s">
        <v>512</v>
      </c>
    </row>
    <row r="12" spans="1:2" x14ac:dyDescent="0.35">
      <c r="B12" s="692" t="s">
        <v>543</v>
      </c>
    </row>
    <row r="13" spans="1:2" x14ac:dyDescent="0.35">
      <c r="B13" s="692" t="s">
        <v>507</v>
      </c>
    </row>
    <row r="14" spans="1:2" x14ac:dyDescent="0.35">
      <c r="B14" s="692" t="s">
        <v>535</v>
      </c>
    </row>
    <row r="15" spans="1:2" x14ac:dyDescent="0.35">
      <c r="B15" s="692" t="s">
        <v>544</v>
      </c>
    </row>
    <row r="16" spans="1:2" x14ac:dyDescent="0.35">
      <c r="B16" s="692" t="s">
        <v>545</v>
      </c>
    </row>
    <row r="17" spans="1:2" x14ac:dyDescent="0.35">
      <c r="B17" s="692" t="s">
        <v>509</v>
      </c>
    </row>
    <row r="18" spans="1:2" x14ac:dyDescent="0.35">
      <c r="B18" s="692" t="s">
        <v>491</v>
      </c>
    </row>
    <row r="19" spans="1:2" x14ac:dyDescent="0.35">
      <c r="B19" s="692" t="s">
        <v>517</v>
      </c>
    </row>
    <row r="20" spans="1:2" x14ac:dyDescent="0.35">
      <c r="B20" s="692" t="s">
        <v>511</v>
      </c>
    </row>
    <row r="21" spans="1:2" x14ac:dyDescent="0.35">
      <c r="B21" s="692" t="s">
        <v>516</v>
      </c>
    </row>
    <row r="22" spans="1:2" x14ac:dyDescent="0.35">
      <c r="B22" s="692" t="s">
        <v>515</v>
      </c>
    </row>
    <row r="23" spans="1:2" x14ac:dyDescent="0.35">
      <c r="B23" s="693" t="s">
        <v>514</v>
      </c>
    </row>
    <row r="27" spans="1:2" x14ac:dyDescent="0.35">
      <c r="A27" s="1528" t="s">
        <v>546</v>
      </c>
      <c r="B27" s="309" t="s">
        <v>530</v>
      </c>
    </row>
    <row r="28" spans="1:2" x14ac:dyDescent="0.35">
      <c r="B28" s="695" t="s">
        <v>547</v>
      </c>
    </row>
    <row r="29" spans="1:2" x14ac:dyDescent="0.35">
      <c r="B29" s="694" t="s">
        <v>548</v>
      </c>
    </row>
    <row r="31" spans="1:2" x14ac:dyDescent="0.35">
      <c r="A31" s="1528" t="s">
        <v>1107</v>
      </c>
      <c r="B31" s="691" t="s">
        <v>530</v>
      </c>
    </row>
    <row r="32" spans="1:2" x14ac:dyDescent="0.35">
      <c r="B32" s="698" t="s">
        <v>547</v>
      </c>
    </row>
    <row r="33" spans="1:2" x14ac:dyDescent="0.35">
      <c r="B33" s="698" t="s">
        <v>548</v>
      </c>
    </row>
    <row r="34" spans="1:2" x14ac:dyDescent="0.35">
      <c r="B34" s="904" t="s">
        <v>1108</v>
      </c>
    </row>
    <row r="36" spans="1:2" x14ac:dyDescent="0.35">
      <c r="A36" s="1528" t="s">
        <v>1122</v>
      </c>
      <c r="B36" s="691" t="s">
        <v>530</v>
      </c>
    </row>
    <row r="37" spans="1:2" x14ac:dyDescent="0.35">
      <c r="B37" s="698" t="s">
        <v>547</v>
      </c>
    </row>
    <row r="38" spans="1:2" x14ac:dyDescent="0.35">
      <c r="B38" s="698" t="s">
        <v>548</v>
      </c>
    </row>
    <row r="39" spans="1:2" x14ac:dyDescent="0.35">
      <c r="B39" s="904" t="s">
        <v>1121</v>
      </c>
    </row>
    <row r="41" spans="1:2" x14ac:dyDescent="0.35">
      <c r="A41" s="1528" t="s">
        <v>549</v>
      </c>
      <c r="B41" s="309" t="s">
        <v>530</v>
      </c>
    </row>
    <row r="42" spans="1:2" x14ac:dyDescent="0.35">
      <c r="B42" s="695" t="s">
        <v>550</v>
      </c>
    </row>
    <row r="43" spans="1:2" x14ac:dyDescent="0.35">
      <c r="B43" s="695" t="s">
        <v>551</v>
      </c>
    </row>
    <row r="44" spans="1:2" x14ac:dyDescent="0.35">
      <c r="B44" s="695" t="s">
        <v>552</v>
      </c>
    </row>
    <row r="45" spans="1:2" x14ac:dyDescent="0.35">
      <c r="B45" s="694" t="s">
        <v>553</v>
      </c>
    </row>
    <row r="47" spans="1:2" x14ac:dyDescent="0.35">
      <c r="A47" s="1528" t="s">
        <v>554</v>
      </c>
      <c r="B47" s="309" t="s">
        <v>530</v>
      </c>
    </row>
    <row r="48" spans="1:2" x14ac:dyDescent="0.35">
      <c r="B48" s="695" t="s">
        <v>555</v>
      </c>
    </row>
    <row r="49" spans="1:8" x14ac:dyDescent="0.35">
      <c r="B49" s="694" t="s">
        <v>37</v>
      </c>
    </row>
    <row r="52" spans="1:8" x14ac:dyDescent="0.35">
      <c r="A52" s="1528" t="s">
        <v>556</v>
      </c>
      <c r="B52" s="309" t="s">
        <v>542</v>
      </c>
      <c r="D52" s="1528" t="s">
        <v>1126</v>
      </c>
      <c r="E52" s="309" t="s">
        <v>530</v>
      </c>
      <c r="G52" s="1528" t="s">
        <v>1133</v>
      </c>
      <c r="H52" s="1528" t="s">
        <v>1134</v>
      </c>
    </row>
    <row r="53" spans="1:8" x14ac:dyDescent="0.35">
      <c r="B53" s="695" t="s">
        <v>523</v>
      </c>
      <c r="E53" s="695" t="s">
        <v>523</v>
      </c>
      <c r="G53" s="1421" t="s">
        <v>1127</v>
      </c>
      <c r="H53" s="1421" t="s">
        <v>1132</v>
      </c>
    </row>
    <row r="54" spans="1:8" x14ac:dyDescent="0.35">
      <c r="B54" s="695" t="s">
        <v>539</v>
      </c>
      <c r="E54" s="694" t="s">
        <v>539</v>
      </c>
      <c r="G54" s="1421" t="s">
        <v>1128</v>
      </c>
      <c r="H54" s="1421" t="s">
        <v>1129</v>
      </c>
    </row>
    <row r="55" spans="1:8" x14ac:dyDescent="0.35">
      <c r="B55" s="694" t="s">
        <v>1125</v>
      </c>
      <c r="G55" s="1421"/>
      <c r="H55" s="1421" t="s">
        <v>637</v>
      </c>
    </row>
    <row r="56" spans="1:8" x14ac:dyDescent="0.35">
      <c r="H56" s="1421" t="s">
        <v>1130</v>
      </c>
    </row>
    <row r="57" spans="1:8" x14ac:dyDescent="0.35">
      <c r="A57" s="1528" t="s">
        <v>1141</v>
      </c>
      <c r="B57" s="691" t="s">
        <v>530</v>
      </c>
      <c r="H57" s="1421" t="s">
        <v>1131</v>
      </c>
    </row>
    <row r="58" spans="1:8" x14ac:dyDescent="0.35">
      <c r="B58" s="698" t="s">
        <v>1139</v>
      </c>
      <c r="H58" s="1421"/>
    </row>
    <row r="59" spans="1:8" x14ac:dyDescent="0.35">
      <c r="B59" s="904" t="s">
        <v>1140</v>
      </c>
      <c r="H59" s="1421"/>
    </row>
    <row r="60" spans="1:8" x14ac:dyDescent="0.35">
      <c r="H60" s="1421"/>
    </row>
    <row r="61" spans="1:8" x14ac:dyDescent="0.35">
      <c r="A61" s="1528" t="s">
        <v>557</v>
      </c>
      <c r="B61" s="309" t="s">
        <v>530</v>
      </c>
    </row>
    <row r="62" spans="1:8" x14ac:dyDescent="0.35">
      <c r="B62" s="695" t="s">
        <v>558</v>
      </c>
    </row>
    <row r="63" spans="1:8" x14ac:dyDescent="0.35">
      <c r="B63" s="694" t="s">
        <v>559</v>
      </c>
    </row>
    <row r="66" spans="1:5" x14ac:dyDescent="0.35">
      <c r="A66" s="1528" t="s">
        <v>37</v>
      </c>
      <c r="B66" s="309"/>
    </row>
    <row r="67" spans="1:5" x14ac:dyDescent="0.35">
      <c r="B67" s="694" t="s">
        <v>537</v>
      </c>
    </row>
    <row r="69" spans="1:5" x14ac:dyDescent="0.35">
      <c r="A69" s="1528" t="s">
        <v>555</v>
      </c>
      <c r="B69" s="309" t="s">
        <v>530</v>
      </c>
      <c r="D69" s="1528" t="s">
        <v>1150</v>
      </c>
      <c r="E69" s="309" t="s">
        <v>530</v>
      </c>
    </row>
    <row r="70" spans="1:5" x14ac:dyDescent="0.35">
      <c r="B70" s="695" t="s">
        <v>39</v>
      </c>
      <c r="E70" s="695" t="s">
        <v>39</v>
      </c>
    </row>
    <row r="71" spans="1:5" x14ac:dyDescent="0.35">
      <c r="B71" s="695" t="s">
        <v>38</v>
      </c>
      <c r="E71" s="695" t="s">
        <v>38</v>
      </c>
    </row>
    <row r="72" spans="1:5" x14ac:dyDescent="0.35">
      <c r="B72" s="695" t="s">
        <v>560</v>
      </c>
      <c r="E72" s="695" t="s">
        <v>560</v>
      </c>
    </row>
    <row r="73" spans="1:5" x14ac:dyDescent="0.35">
      <c r="B73" s="695" t="s">
        <v>561</v>
      </c>
      <c r="E73" s="695" t="s">
        <v>561</v>
      </c>
    </row>
    <row r="74" spans="1:5" x14ac:dyDescent="0.35">
      <c r="B74" s="695" t="s">
        <v>562</v>
      </c>
      <c r="E74" s="695" t="s">
        <v>562</v>
      </c>
    </row>
    <row r="75" spans="1:5" x14ac:dyDescent="0.35">
      <c r="B75" s="695" t="s">
        <v>563</v>
      </c>
      <c r="E75" s="695" t="s">
        <v>563</v>
      </c>
    </row>
    <row r="76" spans="1:5" x14ac:dyDescent="0.35">
      <c r="B76" s="694" t="s">
        <v>564</v>
      </c>
      <c r="E76" s="695" t="s">
        <v>1504</v>
      </c>
    </row>
    <row r="77" spans="1:5" x14ac:dyDescent="0.35">
      <c r="E77" s="904" t="s">
        <v>1505</v>
      </c>
    </row>
    <row r="78" spans="1:5" x14ac:dyDescent="0.35">
      <c r="A78" s="1528" t="s">
        <v>585</v>
      </c>
      <c r="B78" s="309" t="s">
        <v>530</v>
      </c>
    </row>
    <row r="79" spans="1:5" x14ac:dyDescent="0.35">
      <c r="B79" s="698" t="s">
        <v>37</v>
      </c>
    </row>
    <row r="80" spans="1:5" x14ac:dyDescent="0.35">
      <c r="B80" s="698" t="s">
        <v>38</v>
      </c>
    </row>
    <row r="81" spans="1:2" x14ac:dyDescent="0.35">
      <c r="B81" s="695" t="s">
        <v>39</v>
      </c>
    </row>
    <row r="82" spans="1:2" x14ac:dyDescent="0.35">
      <c r="B82" s="695" t="s">
        <v>560</v>
      </c>
    </row>
    <row r="83" spans="1:2" x14ac:dyDescent="0.35">
      <c r="B83" s="695" t="s">
        <v>561</v>
      </c>
    </row>
    <row r="84" spans="1:2" x14ac:dyDescent="0.35">
      <c r="B84" s="695" t="s">
        <v>562</v>
      </c>
    </row>
    <row r="85" spans="1:2" x14ac:dyDescent="0.35">
      <c r="B85" s="695" t="s">
        <v>563</v>
      </c>
    </row>
    <row r="86" spans="1:2" x14ac:dyDescent="0.35">
      <c r="B86" s="694" t="s">
        <v>564</v>
      </c>
    </row>
    <row r="88" spans="1:2" x14ac:dyDescent="0.35">
      <c r="A88" s="1528" t="s">
        <v>586</v>
      </c>
      <c r="B88" s="309" t="s">
        <v>530</v>
      </c>
    </row>
    <row r="89" spans="1:2" x14ac:dyDescent="0.35">
      <c r="B89" s="695" t="s">
        <v>332</v>
      </c>
    </row>
    <row r="90" spans="1:2" x14ac:dyDescent="0.35">
      <c r="B90" s="694" t="s">
        <v>587</v>
      </c>
    </row>
    <row r="93" spans="1:2" x14ac:dyDescent="0.35">
      <c r="A93" s="1528" t="s">
        <v>565</v>
      </c>
      <c r="B93" s="309" t="s">
        <v>530</v>
      </c>
    </row>
    <row r="94" spans="1:2" x14ac:dyDescent="0.35">
      <c r="B94" s="696">
        <v>0.25</v>
      </c>
    </row>
    <row r="95" spans="1:2" x14ac:dyDescent="0.35">
      <c r="B95" s="696">
        <v>0.3</v>
      </c>
    </row>
    <row r="96" spans="1:2" x14ac:dyDescent="0.35">
      <c r="B96" s="696">
        <v>0.35</v>
      </c>
    </row>
    <row r="97" spans="1:2" x14ac:dyDescent="0.35">
      <c r="B97" s="696">
        <v>0.4</v>
      </c>
    </row>
    <row r="98" spans="1:2" x14ac:dyDescent="0.35">
      <c r="B98" s="696">
        <v>0.45</v>
      </c>
    </row>
    <row r="99" spans="1:2" x14ac:dyDescent="0.35">
      <c r="B99" s="696">
        <v>0.5</v>
      </c>
    </row>
    <row r="100" spans="1:2" x14ac:dyDescent="0.35">
      <c r="B100" s="696">
        <v>0.55000000000000004</v>
      </c>
    </row>
    <row r="101" spans="1:2" x14ac:dyDescent="0.35">
      <c r="B101" s="696">
        <v>0.6</v>
      </c>
    </row>
    <row r="102" spans="1:2" x14ac:dyDescent="0.35">
      <c r="B102" s="696">
        <v>0.65</v>
      </c>
    </row>
    <row r="103" spans="1:2" x14ac:dyDescent="0.35">
      <c r="B103" s="697">
        <v>0.8</v>
      </c>
    </row>
    <row r="106" spans="1:2" x14ac:dyDescent="0.35">
      <c r="A106" s="1528" t="s">
        <v>566</v>
      </c>
      <c r="B106" s="309" t="s">
        <v>530</v>
      </c>
    </row>
    <row r="107" spans="1:2" x14ac:dyDescent="0.35">
      <c r="B107" s="695" t="s">
        <v>567</v>
      </c>
    </row>
    <row r="108" spans="1:2" x14ac:dyDescent="0.35">
      <c r="B108" s="694" t="s">
        <v>568</v>
      </c>
    </row>
    <row r="111" spans="1:2" x14ac:dyDescent="0.35">
      <c r="A111" s="1528" t="s">
        <v>570</v>
      </c>
      <c r="B111" s="979" t="s">
        <v>569</v>
      </c>
    </row>
    <row r="117" spans="1:2" x14ac:dyDescent="0.35">
      <c r="A117" s="1528" t="s">
        <v>579</v>
      </c>
      <c r="B117" s="309" t="s">
        <v>530</v>
      </c>
    </row>
    <row r="118" spans="1:2" x14ac:dyDescent="0.35">
      <c r="B118" s="695" t="s">
        <v>578</v>
      </c>
    </row>
    <row r="119" spans="1:2" x14ac:dyDescent="0.35">
      <c r="B119" s="695" t="s">
        <v>572</v>
      </c>
    </row>
    <row r="120" spans="1:2" x14ac:dyDescent="0.35">
      <c r="B120" s="695" t="s">
        <v>573</v>
      </c>
    </row>
    <row r="121" spans="1:2" x14ac:dyDescent="0.35">
      <c r="B121" s="695" t="s">
        <v>574</v>
      </c>
    </row>
    <row r="122" spans="1:2" x14ac:dyDescent="0.35">
      <c r="B122" s="695" t="s">
        <v>575</v>
      </c>
    </row>
    <row r="123" spans="1:2" x14ac:dyDescent="0.35">
      <c r="B123" s="695" t="s">
        <v>576</v>
      </c>
    </row>
    <row r="124" spans="1:2" x14ac:dyDescent="0.35">
      <c r="B124" s="695" t="s">
        <v>577</v>
      </c>
    </row>
    <row r="125" spans="1:2" x14ac:dyDescent="0.35">
      <c r="B125" s="694" t="s">
        <v>571</v>
      </c>
    </row>
    <row r="128" spans="1:2" x14ac:dyDescent="0.35">
      <c r="A128" s="1528" t="s">
        <v>580</v>
      </c>
      <c r="B128" s="691" t="s">
        <v>530</v>
      </c>
    </row>
    <row r="129" spans="1:2" x14ac:dyDescent="0.35">
      <c r="B129" s="695" t="s">
        <v>28</v>
      </c>
    </row>
    <row r="130" spans="1:2" x14ac:dyDescent="0.35">
      <c r="B130" s="695" t="s">
        <v>25</v>
      </c>
    </row>
    <row r="131" spans="1:2" x14ac:dyDescent="0.35">
      <c r="B131" s="694" t="s">
        <v>22</v>
      </c>
    </row>
    <row r="133" spans="1:2" x14ac:dyDescent="0.35">
      <c r="A133" s="1528" t="s">
        <v>590</v>
      </c>
      <c r="B133" s="691" t="s">
        <v>530</v>
      </c>
    </row>
    <row r="134" spans="1:2" x14ac:dyDescent="0.35">
      <c r="B134" s="698" t="s">
        <v>591</v>
      </c>
    </row>
    <row r="135" spans="1:2" x14ac:dyDescent="0.35">
      <c r="B135" s="698" t="s">
        <v>592</v>
      </c>
    </row>
    <row r="136" spans="1:2" x14ac:dyDescent="0.35">
      <c r="B136" s="698" t="s">
        <v>593</v>
      </c>
    </row>
    <row r="137" spans="1:2" x14ac:dyDescent="0.35">
      <c r="B137" s="698" t="s">
        <v>594</v>
      </c>
    </row>
    <row r="138" spans="1:2" x14ac:dyDescent="0.35">
      <c r="B138" s="885"/>
    </row>
    <row r="139" spans="1:2" x14ac:dyDescent="0.35">
      <c r="A139" s="1528" t="s">
        <v>597</v>
      </c>
      <c r="B139" s="691" t="s">
        <v>542</v>
      </c>
    </row>
    <row r="140" spans="1:2" x14ac:dyDescent="0.35">
      <c r="B140" s="695" t="s">
        <v>1496</v>
      </c>
    </row>
    <row r="141" spans="1:2" x14ac:dyDescent="0.35">
      <c r="B141" s="694" t="s">
        <v>1497</v>
      </c>
    </row>
    <row r="143" spans="1:2" x14ac:dyDescent="0.35">
      <c r="A143" s="1528" t="s">
        <v>598</v>
      </c>
      <c r="B143" s="691" t="s">
        <v>530</v>
      </c>
    </row>
    <row r="144" spans="1:2" x14ac:dyDescent="0.35">
      <c r="B144" s="698" t="s">
        <v>599</v>
      </c>
    </row>
    <row r="145" spans="1:5" x14ac:dyDescent="0.35">
      <c r="B145" s="698" t="s">
        <v>600</v>
      </c>
    </row>
    <row r="146" spans="1:5" x14ac:dyDescent="0.35">
      <c r="B146" s="698" t="s">
        <v>601</v>
      </c>
    </row>
    <row r="147" spans="1:5" x14ac:dyDescent="0.35">
      <c r="B147" s="698" t="s">
        <v>1498</v>
      </c>
    </row>
    <row r="148" spans="1:5" x14ac:dyDescent="0.35">
      <c r="B148" s="904" t="s">
        <v>1499</v>
      </c>
    </row>
    <row r="150" spans="1:5" x14ac:dyDescent="0.35">
      <c r="A150" s="1528" t="s">
        <v>605</v>
      </c>
      <c r="B150" s="976" t="s">
        <v>530</v>
      </c>
    </row>
    <row r="151" spans="1:5" x14ac:dyDescent="0.35">
      <c r="B151" s="977" t="s">
        <v>606</v>
      </c>
    </row>
    <row r="152" spans="1:5" x14ac:dyDescent="0.35">
      <c r="B152" s="977" t="s">
        <v>604</v>
      </c>
    </row>
    <row r="153" spans="1:5" x14ac:dyDescent="0.35">
      <c r="B153" s="977" t="s">
        <v>607</v>
      </c>
    </row>
    <row r="154" spans="1:5" x14ac:dyDescent="0.35">
      <c r="B154" s="978" t="s">
        <v>608</v>
      </c>
    </row>
    <row r="156" spans="1:5" x14ac:dyDescent="0.35">
      <c r="A156" s="1528" t="s">
        <v>616</v>
      </c>
      <c r="B156" s="691" t="s">
        <v>530</v>
      </c>
      <c r="D156" s="1528" t="s">
        <v>660</v>
      </c>
    </row>
    <row r="157" spans="1:5" x14ac:dyDescent="0.35">
      <c r="B157" s="910" t="s">
        <v>614</v>
      </c>
      <c r="E157" s="691" t="s">
        <v>530</v>
      </c>
    </row>
    <row r="158" spans="1:5" x14ac:dyDescent="0.35">
      <c r="B158" s="910" t="s">
        <v>611</v>
      </c>
      <c r="E158" s="910" t="s">
        <v>614</v>
      </c>
    </row>
    <row r="159" spans="1:5" x14ac:dyDescent="0.35">
      <c r="B159" s="910" t="s">
        <v>612</v>
      </c>
      <c r="E159" s="910" t="s">
        <v>611</v>
      </c>
    </row>
    <row r="160" spans="1:5" x14ac:dyDescent="0.35">
      <c r="B160" s="910" t="s">
        <v>631</v>
      </c>
      <c r="E160" s="910" t="s">
        <v>612</v>
      </c>
    </row>
    <row r="161" spans="1:5" x14ac:dyDescent="0.35">
      <c r="B161" s="910" t="s">
        <v>609</v>
      </c>
      <c r="E161" s="910" t="s">
        <v>631</v>
      </c>
    </row>
    <row r="162" spans="1:5" x14ac:dyDescent="0.35">
      <c r="B162" s="910" t="s">
        <v>1185</v>
      </c>
      <c r="E162" s="910" t="s">
        <v>609</v>
      </c>
    </row>
    <row r="163" spans="1:5" x14ac:dyDescent="0.35">
      <c r="B163" s="910" t="s">
        <v>559</v>
      </c>
      <c r="E163" s="910" t="s">
        <v>1185</v>
      </c>
    </row>
    <row r="164" spans="1:5" x14ac:dyDescent="0.35">
      <c r="B164" s="910" t="s">
        <v>615</v>
      </c>
      <c r="E164" s="910" t="s">
        <v>559</v>
      </c>
    </row>
    <row r="165" spans="1:5" x14ac:dyDescent="0.35">
      <c r="B165" s="910" t="s">
        <v>613</v>
      </c>
      <c r="E165" s="910" t="s">
        <v>615</v>
      </c>
    </row>
    <row r="166" spans="1:5" x14ac:dyDescent="0.35">
      <c r="B166" s="910" t="s">
        <v>1109</v>
      </c>
      <c r="E166" s="910" t="s">
        <v>613</v>
      </c>
    </row>
    <row r="167" spans="1:5" x14ac:dyDescent="0.35">
      <c r="B167" s="910" t="s">
        <v>1110</v>
      </c>
      <c r="E167" s="910" t="s">
        <v>610</v>
      </c>
    </row>
    <row r="168" spans="1:5" x14ac:dyDescent="0.35">
      <c r="B168" s="910" t="s">
        <v>1168</v>
      </c>
      <c r="E168" s="910" t="s">
        <v>1186</v>
      </c>
    </row>
    <row r="169" spans="1:5" x14ac:dyDescent="0.35">
      <c r="B169" s="910" t="s">
        <v>1169</v>
      </c>
      <c r="E169" s="910" t="s">
        <v>1187</v>
      </c>
    </row>
    <row r="170" spans="1:5" x14ac:dyDescent="0.35">
      <c r="B170" s="910" t="s">
        <v>1170</v>
      </c>
      <c r="E170" s="940" t="s">
        <v>632</v>
      </c>
    </row>
    <row r="171" spans="1:5" x14ac:dyDescent="0.35">
      <c r="B171" s="940" t="s">
        <v>632</v>
      </c>
      <c r="E171" s="980" t="s">
        <v>231</v>
      </c>
    </row>
    <row r="172" spans="1:5" x14ac:dyDescent="0.35">
      <c r="B172" s="980" t="s">
        <v>231</v>
      </c>
    </row>
    <row r="175" spans="1:5" x14ac:dyDescent="0.35">
      <c r="A175" s="1528" t="s">
        <v>622</v>
      </c>
      <c r="B175" s="309" t="s">
        <v>530</v>
      </c>
    </row>
    <row r="176" spans="1:5" x14ac:dyDescent="0.35">
      <c r="B176" s="695" t="s">
        <v>620</v>
      </c>
    </row>
    <row r="177" spans="1:2" x14ac:dyDescent="0.35">
      <c r="B177" s="694" t="s">
        <v>621</v>
      </c>
    </row>
    <row r="180" spans="1:2" x14ac:dyDescent="0.35">
      <c r="A180" s="1528" t="s">
        <v>1154</v>
      </c>
      <c r="B180" s="691" t="s">
        <v>530</v>
      </c>
    </row>
    <row r="181" spans="1:2" x14ac:dyDescent="0.35">
      <c r="B181" s="698" t="s">
        <v>1153</v>
      </c>
    </row>
    <row r="182" spans="1:2" x14ac:dyDescent="0.35">
      <c r="B182" s="904" t="s">
        <v>1155</v>
      </c>
    </row>
  </sheetData>
  <sheetProtection algorithmName="SHA-512" hashValue="9L6uaUTlDRkOtFMG5OATIgQtnmb+ftLEV06K3k1Cf850pmxivqqLmYxFOsM/VznO9UN0vcpTD+sCPA+ydA3JKg==" saltValue="vjR0AYz1A5Nf0j6sJuXPrA==" spinCount="100000" sheet="1" objects="1" scenarios="1"/>
  <sortState ref="B4:B22">
    <sortCondition ref="B2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M493"/>
  <sheetViews>
    <sheetView topLeftCell="C1" workbookViewId="0">
      <pane ySplit="1" topLeftCell="A2" activePane="bottomLeft" state="frozen"/>
      <selection activeCell="F26" sqref="F26"/>
      <selection pane="bottomLeft" activeCell="F26" sqref="F26"/>
    </sheetView>
  </sheetViews>
  <sheetFormatPr defaultColWidth="9.08984375" defaultRowHeight="14.5" x14ac:dyDescent="0.35"/>
  <cols>
    <col min="1" max="1" width="8.81640625" style="342" bestFit="1" customWidth="1"/>
    <col min="2" max="2" width="32.26953125" style="342" bestFit="1" customWidth="1"/>
    <col min="3" max="3" width="8.81640625" style="342" customWidth="1"/>
    <col min="4" max="4" width="17" style="342" bestFit="1" customWidth="1"/>
    <col min="5" max="5" width="9.08984375" style="1128"/>
    <col min="6" max="6" width="8.81640625" style="342" bestFit="1" customWidth="1"/>
    <col min="7" max="7" width="41.08984375" style="342" customWidth="1"/>
    <col min="8" max="8" width="9.08984375" style="342"/>
    <col min="9" max="9" width="18.26953125" style="342" bestFit="1" customWidth="1"/>
    <col min="10" max="10" width="49.81640625" style="342" bestFit="1" customWidth="1"/>
    <col min="11" max="16384" width="9.08984375" style="342"/>
  </cols>
  <sheetData>
    <row r="1" spans="1:10" x14ac:dyDescent="0.35">
      <c r="A1" s="1127" t="s">
        <v>803</v>
      </c>
      <c r="B1" s="1127" t="s">
        <v>804</v>
      </c>
      <c r="C1" s="1127" t="s">
        <v>805</v>
      </c>
      <c r="D1" s="1127" t="s">
        <v>806</v>
      </c>
      <c r="E1" s="1128" t="s">
        <v>807</v>
      </c>
      <c r="F1" s="1129" t="s">
        <v>803</v>
      </c>
      <c r="G1" s="1130" t="s">
        <v>808</v>
      </c>
      <c r="H1" s="342" t="s">
        <v>805</v>
      </c>
      <c r="I1" s="342" t="s">
        <v>806</v>
      </c>
      <c r="J1" s="1054" t="s">
        <v>809</v>
      </c>
    </row>
    <row r="2" spans="1:10" x14ac:dyDescent="0.35">
      <c r="A2" s="1131">
        <v>1.1000000000000001</v>
      </c>
      <c r="B2" s="1132" t="s">
        <v>810</v>
      </c>
      <c r="C2" s="1127" t="s">
        <v>811</v>
      </c>
      <c r="D2" s="1127" t="s">
        <v>28</v>
      </c>
      <c r="E2" s="1128">
        <v>1</v>
      </c>
      <c r="F2" s="1129" t="s">
        <v>669</v>
      </c>
      <c r="G2" s="1133" t="s">
        <v>810</v>
      </c>
      <c r="H2" s="1054" t="s">
        <v>812</v>
      </c>
      <c r="I2" s="1054" t="s">
        <v>28</v>
      </c>
      <c r="J2" s="1134" t="s">
        <v>813</v>
      </c>
    </row>
    <row r="3" spans="1:10" x14ac:dyDescent="0.35">
      <c r="A3" s="1135">
        <v>1.2</v>
      </c>
      <c r="B3" s="1136" t="s">
        <v>814</v>
      </c>
      <c r="C3" s="1127" t="s">
        <v>811</v>
      </c>
      <c r="D3" s="1127" t="s">
        <v>28</v>
      </c>
      <c r="E3" s="1128">
        <v>2</v>
      </c>
      <c r="F3" s="1129" t="s">
        <v>671</v>
      </c>
      <c r="G3" s="1133" t="s">
        <v>815</v>
      </c>
      <c r="H3" s="1054" t="s">
        <v>812</v>
      </c>
      <c r="I3" s="1054" t="s">
        <v>28</v>
      </c>
      <c r="J3" s="1134" t="s">
        <v>816</v>
      </c>
    </row>
    <row r="4" spans="1:10" x14ac:dyDescent="0.35">
      <c r="A4" s="1137">
        <v>2.1</v>
      </c>
      <c r="B4" s="1132" t="s">
        <v>810</v>
      </c>
      <c r="C4" s="1127" t="s">
        <v>811</v>
      </c>
      <c r="D4" s="1127" t="s">
        <v>28</v>
      </c>
      <c r="E4" s="1128">
        <v>3</v>
      </c>
      <c r="F4" s="1129">
        <v>1.2</v>
      </c>
      <c r="G4" s="1133" t="s">
        <v>817</v>
      </c>
      <c r="H4" s="1054" t="s">
        <v>812</v>
      </c>
      <c r="I4" s="1054" t="s">
        <v>28</v>
      </c>
      <c r="J4" s="1134" t="s">
        <v>818</v>
      </c>
    </row>
    <row r="5" spans="1:10" x14ac:dyDescent="0.35">
      <c r="A5" s="1138">
        <v>2.2000000000000002</v>
      </c>
      <c r="B5" s="1139" t="s">
        <v>819</v>
      </c>
      <c r="C5" s="1127" t="s">
        <v>811</v>
      </c>
      <c r="D5" s="1127" t="s">
        <v>28</v>
      </c>
      <c r="E5" s="1128">
        <v>4</v>
      </c>
      <c r="F5" s="1129" t="s">
        <v>674</v>
      </c>
      <c r="G5" s="1133" t="s">
        <v>810</v>
      </c>
      <c r="H5" s="1054" t="s">
        <v>812</v>
      </c>
      <c r="I5" s="1054" t="s">
        <v>28</v>
      </c>
      <c r="J5" s="1134" t="s">
        <v>813</v>
      </c>
    </row>
    <row r="6" spans="1:10" x14ac:dyDescent="0.35">
      <c r="A6" s="1138">
        <v>2.2999999999999998</v>
      </c>
      <c r="B6" s="1139" t="s">
        <v>810</v>
      </c>
      <c r="C6" s="1127" t="s">
        <v>811</v>
      </c>
      <c r="D6" s="1127" t="s">
        <v>28</v>
      </c>
      <c r="E6" s="1128">
        <v>5</v>
      </c>
      <c r="F6" s="1129" t="s">
        <v>676</v>
      </c>
      <c r="G6" s="1140" t="s">
        <v>820</v>
      </c>
      <c r="H6" s="1054" t="s">
        <v>812</v>
      </c>
      <c r="I6" s="1054" t="s">
        <v>28</v>
      </c>
      <c r="J6" s="1134" t="s">
        <v>821</v>
      </c>
    </row>
    <row r="7" spans="1:10" x14ac:dyDescent="0.35">
      <c r="A7" s="1138">
        <v>2.4</v>
      </c>
      <c r="B7" s="1139" t="s">
        <v>822</v>
      </c>
      <c r="C7" s="1127" t="s">
        <v>811</v>
      </c>
      <c r="D7" s="1127" t="s">
        <v>28</v>
      </c>
      <c r="E7" s="1128">
        <v>6</v>
      </c>
      <c r="F7" s="1141">
        <v>1.4</v>
      </c>
      <c r="G7" s="1140" t="s">
        <v>823</v>
      </c>
      <c r="H7" s="1054" t="s">
        <v>812</v>
      </c>
      <c r="I7" s="1054" t="s">
        <v>28</v>
      </c>
      <c r="J7" s="1134" t="s">
        <v>824</v>
      </c>
    </row>
    <row r="8" spans="1:10" x14ac:dyDescent="0.35">
      <c r="A8" s="1138">
        <v>2.5</v>
      </c>
      <c r="B8" s="1139" t="s">
        <v>825</v>
      </c>
      <c r="C8" s="1127" t="s">
        <v>811</v>
      </c>
      <c r="D8" s="1127" t="s">
        <v>28</v>
      </c>
      <c r="E8" s="1128">
        <v>7</v>
      </c>
      <c r="F8" s="1141">
        <v>2.1</v>
      </c>
      <c r="G8" s="1133" t="s">
        <v>810</v>
      </c>
      <c r="H8" s="1054" t="s">
        <v>812</v>
      </c>
      <c r="I8" s="1054" t="s">
        <v>28</v>
      </c>
      <c r="J8" s="1134" t="s">
        <v>813</v>
      </c>
    </row>
    <row r="9" spans="1:10" x14ac:dyDescent="0.35">
      <c r="A9" s="1138">
        <v>2.6</v>
      </c>
      <c r="B9" s="1139" t="s">
        <v>826</v>
      </c>
      <c r="C9" s="1127" t="s">
        <v>811</v>
      </c>
      <c r="D9" s="1127" t="s">
        <v>28</v>
      </c>
      <c r="E9" s="1128">
        <v>8</v>
      </c>
      <c r="F9" s="1141">
        <v>2.2000000000000002</v>
      </c>
      <c r="G9" s="1133" t="s">
        <v>810</v>
      </c>
      <c r="H9" s="1054" t="s">
        <v>812</v>
      </c>
      <c r="I9" s="1054" t="s">
        <v>28</v>
      </c>
      <c r="J9" s="1134" t="s">
        <v>813</v>
      </c>
    </row>
    <row r="10" spans="1:10" x14ac:dyDescent="0.35">
      <c r="A10" s="1142" t="s">
        <v>827</v>
      </c>
      <c r="B10" s="1139" t="s">
        <v>537</v>
      </c>
      <c r="C10" s="1127" t="s">
        <v>811</v>
      </c>
      <c r="D10" s="1127" t="s">
        <v>28</v>
      </c>
      <c r="E10" s="1128">
        <v>9</v>
      </c>
      <c r="F10" s="1141">
        <v>2.2999999999999998</v>
      </c>
      <c r="G10" s="1133" t="s">
        <v>810</v>
      </c>
      <c r="H10" s="1054" t="s">
        <v>812</v>
      </c>
      <c r="I10" s="1054" t="s">
        <v>28</v>
      </c>
      <c r="J10" s="1134" t="s">
        <v>813</v>
      </c>
    </row>
    <row r="11" spans="1:10" x14ac:dyDescent="0.35">
      <c r="A11" s="1138" t="s">
        <v>828</v>
      </c>
      <c r="B11" s="1139" t="s">
        <v>829</v>
      </c>
      <c r="C11" s="1127" t="s">
        <v>811</v>
      </c>
      <c r="D11" s="1127" t="s">
        <v>28</v>
      </c>
      <c r="E11" s="1128">
        <v>10</v>
      </c>
      <c r="F11" s="1141">
        <v>2.4</v>
      </c>
      <c r="G11" s="1133" t="s">
        <v>822</v>
      </c>
      <c r="H11" s="1054" t="s">
        <v>812</v>
      </c>
      <c r="I11" s="1054" t="s">
        <v>28</v>
      </c>
      <c r="J11" s="1134" t="s">
        <v>830</v>
      </c>
    </row>
    <row r="12" spans="1:10" x14ac:dyDescent="0.35">
      <c r="A12" s="1138">
        <v>2.8</v>
      </c>
      <c r="B12" s="1139" t="s">
        <v>831</v>
      </c>
      <c r="C12" s="1127" t="s">
        <v>811</v>
      </c>
      <c r="D12" s="1127" t="s">
        <v>28</v>
      </c>
      <c r="E12" s="1128">
        <v>11</v>
      </c>
      <c r="F12" s="1141">
        <v>2.5</v>
      </c>
      <c r="G12" s="1133" t="s">
        <v>832</v>
      </c>
      <c r="H12" s="1054" t="s">
        <v>812</v>
      </c>
      <c r="I12" s="1054" t="s">
        <v>28</v>
      </c>
      <c r="J12" s="1134" t="s">
        <v>833</v>
      </c>
    </row>
    <row r="13" spans="1:10" x14ac:dyDescent="0.35">
      <c r="A13" s="1138">
        <v>2.9</v>
      </c>
      <c r="B13" s="1139" t="s">
        <v>834</v>
      </c>
      <c r="C13" s="1127" t="s">
        <v>811</v>
      </c>
      <c r="D13" s="1127" t="s">
        <v>28</v>
      </c>
      <c r="E13" s="1128">
        <v>12</v>
      </c>
      <c r="F13" s="1141">
        <v>2.6</v>
      </c>
      <c r="G13" s="1133" t="s">
        <v>810</v>
      </c>
      <c r="H13" s="1054" t="s">
        <v>812</v>
      </c>
      <c r="I13" s="1054" t="s">
        <v>28</v>
      </c>
      <c r="J13" s="1134" t="s">
        <v>813</v>
      </c>
    </row>
    <row r="14" spans="1:10" x14ac:dyDescent="0.35">
      <c r="A14" s="1143" t="s">
        <v>693</v>
      </c>
      <c r="B14" s="1136" t="s">
        <v>826</v>
      </c>
      <c r="C14" s="1127" t="s">
        <v>811</v>
      </c>
      <c r="D14" s="1127" t="s">
        <v>28</v>
      </c>
      <c r="E14" s="1128">
        <v>13</v>
      </c>
      <c r="F14" s="1010" t="s">
        <v>687</v>
      </c>
      <c r="G14" s="1133" t="s">
        <v>810</v>
      </c>
      <c r="H14" s="1054" t="s">
        <v>812</v>
      </c>
      <c r="I14" s="1054" t="s">
        <v>28</v>
      </c>
      <c r="J14" s="1134" t="s">
        <v>813</v>
      </c>
    </row>
    <row r="15" spans="1:10" x14ac:dyDescent="0.35">
      <c r="A15" s="1137" t="s">
        <v>835</v>
      </c>
      <c r="B15" s="1132" t="s">
        <v>810</v>
      </c>
      <c r="C15" s="1127" t="s">
        <v>811</v>
      </c>
      <c r="D15" s="1127" t="s">
        <v>28</v>
      </c>
      <c r="E15" s="1128">
        <v>14</v>
      </c>
      <c r="F15" s="1129" t="s">
        <v>689</v>
      </c>
      <c r="G15" s="1133" t="s">
        <v>836</v>
      </c>
      <c r="H15" s="1054" t="s">
        <v>812</v>
      </c>
      <c r="I15" s="1054" t="s">
        <v>28</v>
      </c>
      <c r="J15" s="1134" t="s">
        <v>837</v>
      </c>
    </row>
    <row r="16" spans="1:10" x14ac:dyDescent="0.35">
      <c r="A16" s="1138" t="s">
        <v>838</v>
      </c>
      <c r="B16" s="1139" t="s">
        <v>810</v>
      </c>
      <c r="C16" s="1127" t="s">
        <v>811</v>
      </c>
      <c r="D16" s="1127" t="s">
        <v>28</v>
      </c>
      <c r="E16" s="1128">
        <v>15</v>
      </c>
      <c r="F16" s="1141">
        <v>2.8</v>
      </c>
      <c r="G16" s="1133" t="s">
        <v>819</v>
      </c>
      <c r="H16" s="1054" t="s">
        <v>812</v>
      </c>
      <c r="I16" s="1054" t="s">
        <v>28</v>
      </c>
      <c r="J16" s="1134" t="s">
        <v>839</v>
      </c>
    </row>
    <row r="17" spans="1:10" x14ac:dyDescent="0.35">
      <c r="A17" s="1138" t="s">
        <v>699</v>
      </c>
      <c r="B17" s="1144" t="s">
        <v>840</v>
      </c>
      <c r="C17" s="1127" t="s">
        <v>811</v>
      </c>
      <c r="D17" s="1127" t="s">
        <v>28</v>
      </c>
      <c r="E17" s="1128">
        <v>16</v>
      </c>
      <c r="F17" s="1141">
        <v>2.9</v>
      </c>
      <c r="G17" s="1133" t="s">
        <v>822</v>
      </c>
      <c r="H17" s="1054" t="s">
        <v>812</v>
      </c>
      <c r="I17" s="1054" t="s">
        <v>28</v>
      </c>
      <c r="J17" s="1134" t="s">
        <v>830</v>
      </c>
    </row>
    <row r="18" spans="1:10" x14ac:dyDescent="0.35">
      <c r="A18" s="1138" t="s">
        <v>700</v>
      </c>
      <c r="B18" s="1139" t="s">
        <v>822</v>
      </c>
      <c r="C18" s="1127" t="s">
        <v>811</v>
      </c>
      <c r="D18" s="1127" t="s">
        <v>28</v>
      </c>
      <c r="E18" s="1128">
        <v>17</v>
      </c>
      <c r="F18" s="1145" t="s">
        <v>693</v>
      </c>
      <c r="G18" s="1133" t="s">
        <v>826</v>
      </c>
      <c r="H18" s="1054" t="s">
        <v>812</v>
      </c>
      <c r="I18" s="1054" t="s">
        <v>28</v>
      </c>
      <c r="J18" s="1134" t="s">
        <v>841</v>
      </c>
    </row>
    <row r="19" spans="1:10" x14ac:dyDescent="0.35">
      <c r="A19" s="1138" t="s">
        <v>701</v>
      </c>
      <c r="B19" s="1139" t="s">
        <v>842</v>
      </c>
      <c r="C19" s="1127" t="s">
        <v>811</v>
      </c>
      <c r="D19" s="1127" t="s">
        <v>28</v>
      </c>
      <c r="E19" s="1128">
        <v>18</v>
      </c>
      <c r="F19" s="1141">
        <v>3.1</v>
      </c>
      <c r="G19" s="1133" t="s">
        <v>810</v>
      </c>
      <c r="H19" s="1054" t="s">
        <v>812</v>
      </c>
      <c r="I19" s="1054" t="s">
        <v>28</v>
      </c>
      <c r="J19" s="1134" t="s">
        <v>813</v>
      </c>
    </row>
    <row r="20" spans="1:10" x14ac:dyDescent="0.35">
      <c r="A20" s="1138" t="s">
        <v>843</v>
      </c>
      <c r="B20" s="1144" t="s">
        <v>844</v>
      </c>
      <c r="C20" s="1146" t="s">
        <v>811</v>
      </c>
      <c r="D20" s="1146" t="s">
        <v>28</v>
      </c>
      <c r="E20" s="1128">
        <v>19</v>
      </c>
      <c r="F20" s="1129">
        <v>3.2</v>
      </c>
      <c r="G20" s="1133" t="s">
        <v>810</v>
      </c>
      <c r="H20" s="1054" t="s">
        <v>812</v>
      </c>
      <c r="I20" s="1054" t="s">
        <v>28</v>
      </c>
      <c r="J20" s="1134" t="s">
        <v>813</v>
      </c>
    </row>
    <row r="21" spans="1:10" x14ac:dyDescent="0.35">
      <c r="A21" s="1138" t="s">
        <v>845</v>
      </c>
      <c r="B21" s="1139" t="s">
        <v>846</v>
      </c>
      <c r="C21" s="1127" t="s">
        <v>811</v>
      </c>
      <c r="D21" s="1127" t="s">
        <v>28</v>
      </c>
      <c r="E21" s="1128">
        <v>20</v>
      </c>
      <c r="F21" s="1129" t="s">
        <v>847</v>
      </c>
      <c r="G21" s="1133" t="s">
        <v>848</v>
      </c>
      <c r="H21" s="1054" t="s">
        <v>812</v>
      </c>
      <c r="I21" s="1054" t="s">
        <v>28</v>
      </c>
      <c r="J21" s="1134" t="s">
        <v>849</v>
      </c>
    </row>
    <row r="22" spans="1:10" x14ac:dyDescent="0.35">
      <c r="A22" s="1138" t="s">
        <v>850</v>
      </c>
      <c r="B22" s="1136" t="s">
        <v>810</v>
      </c>
      <c r="C22" s="1127" t="s">
        <v>811</v>
      </c>
      <c r="D22" s="1127" t="s">
        <v>28</v>
      </c>
      <c r="E22" s="1128">
        <v>21</v>
      </c>
      <c r="F22" s="1129" t="s">
        <v>851</v>
      </c>
      <c r="G22" s="1133" t="s">
        <v>822</v>
      </c>
      <c r="H22" s="1054" t="s">
        <v>812</v>
      </c>
      <c r="I22" s="1054" t="s">
        <v>28</v>
      </c>
      <c r="J22" s="1134" t="s">
        <v>830</v>
      </c>
    </row>
    <row r="23" spans="1:10" x14ac:dyDescent="0.35">
      <c r="A23" s="1147" t="s">
        <v>852</v>
      </c>
      <c r="B23" s="1148" t="s">
        <v>810</v>
      </c>
      <c r="C23" s="1127" t="s">
        <v>811</v>
      </c>
      <c r="D23" s="1127" t="s">
        <v>28</v>
      </c>
      <c r="E23" s="1128">
        <v>22</v>
      </c>
      <c r="F23" s="1129" t="s">
        <v>853</v>
      </c>
      <c r="G23" s="1133" t="s">
        <v>854</v>
      </c>
      <c r="H23" s="1054" t="s">
        <v>812</v>
      </c>
      <c r="I23" s="1054" t="s">
        <v>28</v>
      </c>
      <c r="J23" s="1134" t="s">
        <v>855</v>
      </c>
    </row>
    <row r="24" spans="1:10" x14ac:dyDescent="0.35">
      <c r="A24" s="1149" t="s">
        <v>856</v>
      </c>
      <c r="B24" s="1150" t="s">
        <v>846</v>
      </c>
      <c r="C24" s="1146" t="s">
        <v>811</v>
      </c>
      <c r="D24" s="1127" t="s">
        <v>28</v>
      </c>
      <c r="E24" s="1128">
        <v>23</v>
      </c>
      <c r="F24" s="1151">
        <v>3.4</v>
      </c>
      <c r="G24" s="1140" t="s">
        <v>857</v>
      </c>
      <c r="H24" s="1054" t="s">
        <v>812</v>
      </c>
      <c r="I24" s="1054" t="s">
        <v>28</v>
      </c>
      <c r="J24" s="1134" t="s">
        <v>849</v>
      </c>
    </row>
    <row r="25" spans="1:10" x14ac:dyDescent="0.35">
      <c r="A25" s="1149" t="s">
        <v>858</v>
      </c>
      <c r="B25" s="1152" t="s">
        <v>859</v>
      </c>
      <c r="C25" s="1146" t="s">
        <v>811</v>
      </c>
      <c r="D25" s="1127" t="s">
        <v>28</v>
      </c>
      <c r="E25" s="1128">
        <v>24</v>
      </c>
      <c r="F25" s="1141">
        <v>3.5</v>
      </c>
      <c r="G25" s="1133" t="s">
        <v>860</v>
      </c>
      <c r="H25" s="1054" t="s">
        <v>812</v>
      </c>
      <c r="I25" s="1054" t="s">
        <v>28</v>
      </c>
      <c r="J25" s="1134" t="s">
        <v>861</v>
      </c>
    </row>
    <row r="26" spans="1:10" x14ac:dyDescent="0.35">
      <c r="A26" s="1153" t="s">
        <v>862</v>
      </c>
      <c r="B26" s="1154" t="s">
        <v>810</v>
      </c>
      <c r="C26" s="1146" t="s">
        <v>811</v>
      </c>
      <c r="D26" s="1127" t="s">
        <v>28</v>
      </c>
      <c r="E26" s="1128">
        <v>25</v>
      </c>
      <c r="F26" s="1141">
        <v>3.6</v>
      </c>
      <c r="G26" s="1133" t="s">
        <v>810</v>
      </c>
      <c r="H26" s="1054" t="s">
        <v>812</v>
      </c>
      <c r="I26" s="1054" t="s">
        <v>28</v>
      </c>
      <c r="J26" s="1134" t="s">
        <v>813</v>
      </c>
    </row>
    <row r="27" spans="1:10" x14ac:dyDescent="0.35">
      <c r="A27" s="1155" t="s">
        <v>863</v>
      </c>
      <c r="B27" s="1156" t="s">
        <v>537</v>
      </c>
      <c r="C27" s="1127" t="s">
        <v>811</v>
      </c>
      <c r="D27" s="1127" t="s">
        <v>28</v>
      </c>
      <c r="E27" s="1128">
        <v>26</v>
      </c>
      <c r="F27" s="1129" t="s">
        <v>708</v>
      </c>
      <c r="G27" s="1133" t="s">
        <v>810</v>
      </c>
      <c r="H27" s="1054" t="s">
        <v>812</v>
      </c>
      <c r="I27" s="1054" t="s">
        <v>28</v>
      </c>
      <c r="J27" s="1134" t="s">
        <v>813</v>
      </c>
    </row>
    <row r="28" spans="1:10" x14ac:dyDescent="0.35">
      <c r="A28" s="1157" t="s">
        <v>864</v>
      </c>
      <c r="B28" s="1156" t="s">
        <v>865</v>
      </c>
      <c r="C28" s="1127" t="s">
        <v>811</v>
      </c>
      <c r="D28" s="1127" t="s">
        <v>28</v>
      </c>
      <c r="E28" s="1128">
        <v>27</v>
      </c>
      <c r="F28" s="1129" t="s">
        <v>710</v>
      </c>
      <c r="G28" s="1133" t="s">
        <v>866</v>
      </c>
      <c r="H28" s="1054" t="s">
        <v>812</v>
      </c>
      <c r="I28" s="1054" t="s">
        <v>28</v>
      </c>
      <c r="J28" s="1134" t="s">
        <v>867</v>
      </c>
    </row>
    <row r="29" spans="1:10" x14ac:dyDescent="0.35">
      <c r="A29" s="1155" t="s">
        <v>868</v>
      </c>
      <c r="B29" s="1156" t="s">
        <v>537</v>
      </c>
      <c r="C29" s="1146" t="s">
        <v>811</v>
      </c>
      <c r="D29" s="1127" t="s">
        <v>28</v>
      </c>
      <c r="E29" s="1128">
        <v>28</v>
      </c>
      <c r="F29" s="1141">
        <v>4.2</v>
      </c>
      <c r="G29" s="1133" t="s">
        <v>819</v>
      </c>
      <c r="H29" s="1054" t="s">
        <v>812</v>
      </c>
      <c r="I29" s="1054" t="s">
        <v>28</v>
      </c>
      <c r="J29" s="1134" t="s">
        <v>839</v>
      </c>
    </row>
    <row r="30" spans="1:10" x14ac:dyDescent="0.35">
      <c r="A30" s="1157" t="s">
        <v>869</v>
      </c>
      <c r="B30" s="1156" t="s">
        <v>810</v>
      </c>
      <c r="C30" s="1146" t="s">
        <v>811</v>
      </c>
      <c r="D30" s="1127" t="s">
        <v>28</v>
      </c>
      <c r="E30" s="1128">
        <v>29</v>
      </c>
      <c r="F30" s="1141">
        <v>4.3</v>
      </c>
      <c r="G30" s="1133" t="s">
        <v>870</v>
      </c>
      <c r="H30" s="1054" t="s">
        <v>812</v>
      </c>
      <c r="I30" s="1054" t="s">
        <v>28</v>
      </c>
      <c r="J30" s="1134" t="s">
        <v>871</v>
      </c>
    </row>
    <row r="31" spans="1:10" x14ac:dyDescent="0.35">
      <c r="A31" s="1157" t="s">
        <v>872</v>
      </c>
      <c r="B31" s="1158" t="s">
        <v>873</v>
      </c>
      <c r="C31" s="1146" t="s">
        <v>811</v>
      </c>
      <c r="D31" s="1127" t="s">
        <v>28</v>
      </c>
      <c r="E31" s="1128">
        <v>30</v>
      </c>
      <c r="F31" s="1141">
        <v>4.4000000000000004</v>
      </c>
      <c r="G31" s="1133" t="s">
        <v>874</v>
      </c>
      <c r="H31" s="1054" t="s">
        <v>812</v>
      </c>
      <c r="I31" s="1054" t="s">
        <v>28</v>
      </c>
      <c r="J31" s="1134" t="s">
        <v>875</v>
      </c>
    </row>
    <row r="32" spans="1:10" x14ac:dyDescent="0.35">
      <c r="A32" s="1157" t="s">
        <v>876</v>
      </c>
      <c r="B32" s="1156" t="s">
        <v>826</v>
      </c>
      <c r="C32" s="1127" t="s">
        <v>811</v>
      </c>
      <c r="D32" s="1127" t="s">
        <v>28</v>
      </c>
      <c r="E32" s="1128">
        <v>31</v>
      </c>
      <c r="F32" s="1129" t="s">
        <v>717</v>
      </c>
      <c r="G32" s="1133" t="s">
        <v>810</v>
      </c>
      <c r="H32" s="1054" t="s">
        <v>812</v>
      </c>
      <c r="I32" s="1054" t="s">
        <v>28</v>
      </c>
      <c r="J32" s="1134" t="s">
        <v>813</v>
      </c>
    </row>
    <row r="33" spans="1:10" x14ac:dyDescent="0.35">
      <c r="A33" s="1157" t="s">
        <v>877</v>
      </c>
      <c r="B33" s="1156" t="s">
        <v>810</v>
      </c>
      <c r="C33" s="1127" t="s">
        <v>811</v>
      </c>
      <c r="D33" s="1127" t="s">
        <v>28</v>
      </c>
      <c r="E33" s="1128">
        <v>32</v>
      </c>
      <c r="F33" s="1129" t="s">
        <v>719</v>
      </c>
      <c r="G33" s="1133" t="s">
        <v>537</v>
      </c>
      <c r="H33" s="1054" t="s">
        <v>812</v>
      </c>
      <c r="I33" s="1054" t="s">
        <v>28</v>
      </c>
      <c r="J33" s="1134" t="s">
        <v>537</v>
      </c>
    </row>
    <row r="34" spans="1:10" x14ac:dyDescent="0.35">
      <c r="A34" s="1157" t="s">
        <v>878</v>
      </c>
      <c r="B34" s="1156" t="s">
        <v>810</v>
      </c>
      <c r="C34" s="1127" t="s">
        <v>811</v>
      </c>
      <c r="D34" s="1127" t="s">
        <v>28</v>
      </c>
      <c r="E34" s="1128">
        <v>33</v>
      </c>
      <c r="F34" s="1129" t="s">
        <v>721</v>
      </c>
      <c r="G34" s="1159" t="s">
        <v>879</v>
      </c>
      <c r="H34" s="1054" t="s">
        <v>812</v>
      </c>
      <c r="I34" s="1054" t="s">
        <v>28</v>
      </c>
      <c r="J34" s="1134" t="s">
        <v>880</v>
      </c>
    </row>
    <row r="35" spans="1:10" x14ac:dyDescent="0.35">
      <c r="A35" s="1155" t="s">
        <v>881</v>
      </c>
      <c r="B35" s="1156" t="s">
        <v>537</v>
      </c>
      <c r="C35" s="1127" t="s">
        <v>811</v>
      </c>
      <c r="D35" s="1127" t="s">
        <v>28</v>
      </c>
      <c r="E35" s="1128">
        <v>34</v>
      </c>
      <c r="F35" s="1129" t="s">
        <v>723</v>
      </c>
      <c r="G35" s="1133" t="s">
        <v>537</v>
      </c>
      <c r="H35" s="1054" t="s">
        <v>812</v>
      </c>
      <c r="I35" s="1054" t="s">
        <v>28</v>
      </c>
      <c r="J35" s="1134" t="s">
        <v>537</v>
      </c>
    </row>
    <row r="36" spans="1:10" x14ac:dyDescent="0.35">
      <c r="A36" s="1157" t="s">
        <v>882</v>
      </c>
      <c r="B36" s="1156" t="s">
        <v>883</v>
      </c>
      <c r="C36" s="1146" t="s">
        <v>811</v>
      </c>
      <c r="D36" s="1127" t="s">
        <v>28</v>
      </c>
      <c r="E36" s="1128">
        <v>35</v>
      </c>
      <c r="F36" s="1141">
        <v>5.3</v>
      </c>
      <c r="G36" s="1133" t="s">
        <v>884</v>
      </c>
      <c r="H36" s="1054" t="s">
        <v>812</v>
      </c>
      <c r="I36" s="1054" t="s">
        <v>28</v>
      </c>
      <c r="J36" s="1134" t="s">
        <v>885</v>
      </c>
    </row>
    <row r="37" spans="1:10" x14ac:dyDescent="0.35">
      <c r="A37" s="1157" t="s">
        <v>886</v>
      </c>
      <c r="B37" s="1156" t="s">
        <v>887</v>
      </c>
      <c r="C37" s="1146" t="s">
        <v>811</v>
      </c>
      <c r="D37" s="1127" t="s">
        <v>28</v>
      </c>
      <c r="E37" s="1128">
        <v>36</v>
      </c>
      <c r="F37" s="1141">
        <v>5.4</v>
      </c>
      <c r="G37" s="1140" t="s">
        <v>888</v>
      </c>
      <c r="H37" s="1054" t="s">
        <v>812</v>
      </c>
      <c r="I37" s="1054" t="s">
        <v>28</v>
      </c>
      <c r="J37" s="1134" t="s">
        <v>849</v>
      </c>
    </row>
    <row r="38" spans="1:10" x14ac:dyDescent="0.35">
      <c r="A38" s="1157" t="s">
        <v>889</v>
      </c>
      <c r="B38" s="1156" t="s">
        <v>890</v>
      </c>
      <c r="C38" s="1146" t="s">
        <v>811</v>
      </c>
      <c r="D38" s="1127" t="s">
        <v>28</v>
      </c>
      <c r="E38" s="1128">
        <v>37</v>
      </c>
      <c r="F38" s="1141">
        <v>5.5</v>
      </c>
      <c r="G38" s="1133" t="s">
        <v>826</v>
      </c>
      <c r="H38" s="1054" t="s">
        <v>812</v>
      </c>
      <c r="I38" s="1054" t="s">
        <v>28</v>
      </c>
      <c r="J38" s="1134" t="s">
        <v>841</v>
      </c>
    </row>
    <row r="39" spans="1:10" x14ac:dyDescent="0.35">
      <c r="A39" s="1157" t="s">
        <v>891</v>
      </c>
      <c r="B39" s="1156" t="s">
        <v>810</v>
      </c>
      <c r="C39" s="1146" t="s">
        <v>811</v>
      </c>
      <c r="D39" s="1127" t="s">
        <v>28</v>
      </c>
      <c r="E39" s="1128">
        <v>38</v>
      </c>
      <c r="F39" s="1141">
        <v>5.6</v>
      </c>
      <c r="G39" s="1133" t="s">
        <v>810</v>
      </c>
      <c r="H39" s="1054" t="s">
        <v>812</v>
      </c>
      <c r="I39" s="1054" t="s">
        <v>28</v>
      </c>
      <c r="J39" s="1134" t="s">
        <v>813</v>
      </c>
    </row>
    <row r="40" spans="1:10" x14ac:dyDescent="0.35">
      <c r="A40" s="1157" t="s">
        <v>740</v>
      </c>
      <c r="B40" s="1156" t="s">
        <v>892</v>
      </c>
      <c r="C40" s="1127" t="s">
        <v>811</v>
      </c>
      <c r="D40" s="1127" t="s">
        <v>28</v>
      </c>
      <c r="E40" s="1128">
        <v>39</v>
      </c>
      <c r="F40" s="1129" t="s">
        <v>729</v>
      </c>
      <c r="G40" s="1133" t="s">
        <v>810</v>
      </c>
      <c r="H40" s="1054" t="s">
        <v>812</v>
      </c>
      <c r="I40" s="1054" t="s">
        <v>28</v>
      </c>
      <c r="J40" s="1134" t="s">
        <v>813</v>
      </c>
    </row>
    <row r="41" spans="1:10" x14ac:dyDescent="0.35">
      <c r="A41" s="1157">
        <v>5.1100000000000003</v>
      </c>
      <c r="B41" s="1156" t="s">
        <v>537</v>
      </c>
      <c r="C41" s="1127" t="s">
        <v>811</v>
      </c>
      <c r="D41" s="1127" t="s">
        <v>28</v>
      </c>
      <c r="E41" s="1128">
        <v>40</v>
      </c>
      <c r="F41" s="1129" t="s">
        <v>731</v>
      </c>
      <c r="G41" s="1133" t="s">
        <v>537</v>
      </c>
      <c r="H41" s="1054" t="s">
        <v>812</v>
      </c>
      <c r="I41" s="1054" t="s">
        <v>28</v>
      </c>
      <c r="J41" s="1134" t="s">
        <v>537</v>
      </c>
    </row>
    <row r="42" spans="1:10" x14ac:dyDescent="0.35">
      <c r="A42" s="1157">
        <v>5.12</v>
      </c>
      <c r="B42" s="1156" t="s">
        <v>537</v>
      </c>
      <c r="C42" s="1127" t="s">
        <v>811</v>
      </c>
      <c r="D42" s="1127" t="s">
        <v>28</v>
      </c>
      <c r="E42" s="1128">
        <v>41</v>
      </c>
      <c r="F42" s="1129" t="s">
        <v>733</v>
      </c>
      <c r="G42" s="1133" t="s">
        <v>537</v>
      </c>
      <c r="H42" s="1054" t="s">
        <v>812</v>
      </c>
      <c r="I42" s="1054" t="s">
        <v>28</v>
      </c>
      <c r="J42" s="1134" t="s">
        <v>537</v>
      </c>
    </row>
    <row r="43" spans="1:10" x14ac:dyDescent="0.35">
      <c r="A43" s="1160">
        <v>5.13</v>
      </c>
      <c r="B43" s="1161" t="s">
        <v>537</v>
      </c>
      <c r="C43" s="1127" t="s">
        <v>811</v>
      </c>
      <c r="D43" s="1127" t="s">
        <v>28</v>
      </c>
      <c r="E43" s="1128">
        <v>42</v>
      </c>
      <c r="F43" s="1129" t="s">
        <v>735</v>
      </c>
      <c r="G43" s="1133" t="s">
        <v>887</v>
      </c>
      <c r="H43" s="1054" t="s">
        <v>812</v>
      </c>
      <c r="I43" s="1054" t="s">
        <v>28</v>
      </c>
      <c r="J43" s="1134" t="s">
        <v>893</v>
      </c>
    </row>
    <row r="44" spans="1:10" x14ac:dyDescent="0.35">
      <c r="A44" s="1153" t="s">
        <v>894</v>
      </c>
      <c r="B44" s="1154" t="s">
        <v>810</v>
      </c>
      <c r="C44" s="1127" t="s">
        <v>811</v>
      </c>
      <c r="D44" s="1127" t="s">
        <v>28</v>
      </c>
      <c r="E44" s="1128">
        <v>43</v>
      </c>
      <c r="F44" s="1129" t="s">
        <v>737</v>
      </c>
      <c r="G44" s="1133" t="s">
        <v>537</v>
      </c>
      <c r="H44" s="1054" t="s">
        <v>812</v>
      </c>
      <c r="I44" s="1054" t="s">
        <v>28</v>
      </c>
      <c r="J44" s="1134" t="s">
        <v>537</v>
      </c>
    </row>
    <row r="45" spans="1:10" x14ac:dyDescent="0.35">
      <c r="A45" s="1157" t="s">
        <v>895</v>
      </c>
      <c r="B45" s="1156" t="s">
        <v>810</v>
      </c>
      <c r="C45" s="1146" t="s">
        <v>811</v>
      </c>
      <c r="D45" s="1127" t="s">
        <v>28</v>
      </c>
      <c r="E45" s="1128">
        <v>44</v>
      </c>
      <c r="F45" s="1141">
        <v>5.9</v>
      </c>
      <c r="G45" s="1133" t="s">
        <v>810</v>
      </c>
      <c r="H45" s="1054" t="s">
        <v>812</v>
      </c>
      <c r="I45" s="1054" t="s">
        <v>28</v>
      </c>
      <c r="J45" s="1134" t="s">
        <v>813</v>
      </c>
    </row>
    <row r="46" spans="1:10" x14ac:dyDescent="0.35">
      <c r="A46" s="1157" t="s">
        <v>896</v>
      </c>
      <c r="B46" s="1156" t="s">
        <v>842</v>
      </c>
      <c r="C46" s="1146" t="s">
        <v>811</v>
      </c>
      <c r="D46" s="1127" t="s">
        <v>28</v>
      </c>
      <c r="E46" s="1128">
        <v>45</v>
      </c>
      <c r="F46" s="1145" t="s">
        <v>740</v>
      </c>
      <c r="G46" s="1133" t="s">
        <v>537</v>
      </c>
      <c r="H46" s="1054" t="s">
        <v>812</v>
      </c>
      <c r="I46" s="1054" t="s">
        <v>28</v>
      </c>
      <c r="J46" s="1134" t="s">
        <v>537</v>
      </c>
    </row>
    <row r="47" spans="1:10" x14ac:dyDescent="0.35">
      <c r="A47" s="1157" t="s">
        <v>897</v>
      </c>
      <c r="B47" s="1156" t="s">
        <v>898</v>
      </c>
      <c r="C47" s="1146" t="s">
        <v>811</v>
      </c>
      <c r="D47" s="1127" t="s">
        <v>28</v>
      </c>
      <c r="E47" s="1128">
        <v>46</v>
      </c>
      <c r="F47" s="1141">
        <v>5.1100000000000003</v>
      </c>
      <c r="G47" s="1133" t="s">
        <v>537</v>
      </c>
      <c r="H47" s="1054" t="s">
        <v>812</v>
      </c>
      <c r="I47" s="1054" t="s">
        <v>28</v>
      </c>
      <c r="J47" s="1134" t="s">
        <v>537</v>
      </c>
    </row>
    <row r="48" spans="1:10" x14ac:dyDescent="0.35">
      <c r="A48" s="1157" t="s">
        <v>899</v>
      </c>
      <c r="B48" s="1156" t="s">
        <v>842</v>
      </c>
      <c r="C48" s="1146" t="s">
        <v>811</v>
      </c>
      <c r="D48" s="1127" t="s">
        <v>28</v>
      </c>
      <c r="E48" s="1128">
        <v>47</v>
      </c>
      <c r="F48" s="1141">
        <v>5.12</v>
      </c>
      <c r="G48" s="1133" t="s">
        <v>537</v>
      </c>
      <c r="H48" s="1054" t="s">
        <v>812</v>
      </c>
      <c r="I48" s="1054" t="s">
        <v>28</v>
      </c>
      <c r="J48" s="1134" t="s">
        <v>537</v>
      </c>
    </row>
    <row r="49" spans="1:10" x14ac:dyDescent="0.35">
      <c r="A49" s="1157" t="s">
        <v>900</v>
      </c>
      <c r="B49" s="1156" t="s">
        <v>842</v>
      </c>
      <c r="C49" s="1146" t="s">
        <v>811</v>
      </c>
      <c r="D49" s="1127" t="s">
        <v>28</v>
      </c>
      <c r="E49" s="1128">
        <v>48</v>
      </c>
      <c r="F49" s="1141">
        <v>5.13</v>
      </c>
      <c r="G49" s="1133" t="s">
        <v>537</v>
      </c>
      <c r="H49" s="1054" t="s">
        <v>812</v>
      </c>
      <c r="I49" s="1054" t="s">
        <v>28</v>
      </c>
      <c r="J49" s="1134" t="s">
        <v>537</v>
      </c>
    </row>
    <row r="50" spans="1:10" x14ac:dyDescent="0.35">
      <c r="A50" s="1157" t="s">
        <v>901</v>
      </c>
      <c r="B50" s="1156" t="s">
        <v>822</v>
      </c>
      <c r="C50" s="1146" t="s">
        <v>811</v>
      </c>
      <c r="D50" s="1127" t="s">
        <v>28</v>
      </c>
      <c r="E50" s="1128">
        <v>49</v>
      </c>
      <c r="F50" s="1141">
        <v>6.1</v>
      </c>
      <c r="G50" s="1133" t="s">
        <v>810</v>
      </c>
      <c r="H50" s="1054" t="s">
        <v>812</v>
      </c>
      <c r="I50" s="1054" t="s">
        <v>28</v>
      </c>
      <c r="J50" s="1134" t="s">
        <v>813</v>
      </c>
    </row>
    <row r="51" spans="1:10" x14ac:dyDescent="0.35">
      <c r="A51" s="1157" t="s">
        <v>902</v>
      </c>
      <c r="B51" s="1156" t="s">
        <v>822</v>
      </c>
      <c r="C51" s="1146" t="s">
        <v>811</v>
      </c>
      <c r="D51" s="1127" t="s">
        <v>28</v>
      </c>
      <c r="E51" s="1128">
        <v>50</v>
      </c>
      <c r="F51" s="1141">
        <v>6.2</v>
      </c>
      <c r="G51" s="1133" t="s">
        <v>810</v>
      </c>
      <c r="H51" s="1054" t="s">
        <v>812</v>
      </c>
      <c r="I51" s="1054" t="s">
        <v>28</v>
      </c>
      <c r="J51" s="1134" t="s">
        <v>813</v>
      </c>
    </row>
    <row r="52" spans="1:10" x14ac:dyDescent="0.35">
      <c r="A52" s="1160" t="s">
        <v>903</v>
      </c>
      <c r="B52" s="1161" t="s">
        <v>904</v>
      </c>
      <c r="C52" s="1146" t="s">
        <v>811</v>
      </c>
      <c r="D52" s="1127" t="s">
        <v>28</v>
      </c>
      <c r="E52" s="1128">
        <v>51</v>
      </c>
      <c r="F52" s="1141">
        <v>6.3</v>
      </c>
      <c r="G52" s="1133" t="s">
        <v>854</v>
      </c>
      <c r="H52" s="1054" t="s">
        <v>812</v>
      </c>
      <c r="I52" s="1054" t="s">
        <v>28</v>
      </c>
      <c r="J52" s="1162" t="s">
        <v>855</v>
      </c>
    </row>
    <row r="53" spans="1:10" x14ac:dyDescent="0.35">
      <c r="A53" s="1153" t="s">
        <v>905</v>
      </c>
      <c r="B53" s="1154" t="s">
        <v>810</v>
      </c>
      <c r="C53" s="1146" t="s">
        <v>811</v>
      </c>
      <c r="D53" s="1127" t="s">
        <v>28</v>
      </c>
      <c r="E53" s="1128">
        <v>52</v>
      </c>
      <c r="F53" s="1141">
        <v>6.4</v>
      </c>
      <c r="G53" s="1140" t="s">
        <v>906</v>
      </c>
      <c r="H53" s="1054" t="s">
        <v>812</v>
      </c>
      <c r="I53" s="1054" t="s">
        <v>28</v>
      </c>
      <c r="J53" s="1134" t="s">
        <v>907</v>
      </c>
    </row>
    <row r="54" spans="1:10" x14ac:dyDescent="0.35">
      <c r="A54" s="1157" t="s">
        <v>908</v>
      </c>
      <c r="B54" s="1158" t="s">
        <v>909</v>
      </c>
      <c r="C54" s="1127" t="s">
        <v>811</v>
      </c>
      <c r="D54" s="1127" t="s">
        <v>28</v>
      </c>
      <c r="E54" s="1128">
        <v>53</v>
      </c>
      <c r="F54" s="1129" t="s">
        <v>750</v>
      </c>
      <c r="G54" s="1133" t="s">
        <v>819</v>
      </c>
      <c r="H54" s="1054" t="s">
        <v>812</v>
      </c>
      <c r="I54" s="1054" t="s">
        <v>28</v>
      </c>
      <c r="J54" s="1134" t="s">
        <v>839</v>
      </c>
    </row>
    <row r="55" spans="1:10" x14ac:dyDescent="0.35">
      <c r="A55" s="1157" t="s">
        <v>910</v>
      </c>
      <c r="B55" s="1156" t="s">
        <v>911</v>
      </c>
      <c r="C55" s="1127" t="s">
        <v>811</v>
      </c>
      <c r="D55" s="1127" t="s">
        <v>28</v>
      </c>
      <c r="E55" s="1128">
        <v>54</v>
      </c>
      <c r="F55" s="1129" t="s">
        <v>752</v>
      </c>
      <c r="G55" s="1133" t="s">
        <v>912</v>
      </c>
      <c r="H55" s="1054" t="s">
        <v>812</v>
      </c>
      <c r="I55" s="1054" t="s">
        <v>28</v>
      </c>
      <c r="J55" s="1134" t="s">
        <v>839</v>
      </c>
    </row>
    <row r="56" spans="1:10" x14ac:dyDescent="0.35">
      <c r="A56" s="1157" t="s">
        <v>913</v>
      </c>
      <c r="B56" s="1156" t="s">
        <v>810</v>
      </c>
      <c r="C56" s="1146" t="s">
        <v>811</v>
      </c>
      <c r="D56" s="1127" t="s">
        <v>28</v>
      </c>
      <c r="E56" s="1128">
        <v>55</v>
      </c>
      <c r="F56" s="1141">
        <v>6.6</v>
      </c>
      <c r="G56" s="1133" t="s">
        <v>817</v>
      </c>
      <c r="H56" s="1054" t="s">
        <v>812</v>
      </c>
      <c r="I56" s="1054" t="s">
        <v>28</v>
      </c>
      <c r="J56" s="1162" t="s">
        <v>818</v>
      </c>
    </row>
    <row r="57" spans="1:10" x14ac:dyDescent="0.35">
      <c r="A57" s="1155" t="s">
        <v>914</v>
      </c>
      <c r="B57" s="1156" t="s">
        <v>537</v>
      </c>
      <c r="C57" s="1146" t="s">
        <v>811</v>
      </c>
      <c r="D57" s="1127" t="s">
        <v>28</v>
      </c>
      <c r="E57" s="1128">
        <v>56</v>
      </c>
      <c r="F57" s="1141">
        <v>7.1</v>
      </c>
      <c r="G57" s="1133" t="s">
        <v>810</v>
      </c>
      <c r="H57" s="1054" t="s">
        <v>812</v>
      </c>
      <c r="I57" s="1054" t="s">
        <v>28</v>
      </c>
      <c r="J57" s="1134" t="s">
        <v>813</v>
      </c>
    </row>
    <row r="58" spans="1:10" x14ac:dyDescent="0.35">
      <c r="A58" s="1157" t="s">
        <v>915</v>
      </c>
      <c r="B58" s="1156" t="s">
        <v>810</v>
      </c>
      <c r="C58" s="1127" t="s">
        <v>811</v>
      </c>
      <c r="D58" s="1127" t="s">
        <v>28</v>
      </c>
      <c r="E58" s="1128">
        <v>57</v>
      </c>
      <c r="F58" s="1129" t="s">
        <v>758</v>
      </c>
      <c r="G58" s="1133" t="s">
        <v>916</v>
      </c>
      <c r="H58" s="1054" t="s">
        <v>812</v>
      </c>
      <c r="I58" s="1054" t="s">
        <v>28</v>
      </c>
      <c r="J58" s="1134" t="s">
        <v>849</v>
      </c>
    </row>
    <row r="59" spans="1:10" x14ac:dyDescent="0.35">
      <c r="A59" s="1155" t="s">
        <v>917</v>
      </c>
      <c r="B59" s="1156" t="s">
        <v>537</v>
      </c>
      <c r="C59" s="1127" t="s">
        <v>811</v>
      </c>
      <c r="D59" s="1127" t="s">
        <v>28</v>
      </c>
      <c r="E59" s="1128">
        <v>58</v>
      </c>
      <c r="F59" s="1129" t="s">
        <v>760</v>
      </c>
      <c r="G59" s="1133" t="s">
        <v>918</v>
      </c>
      <c r="H59" s="1054" t="s">
        <v>812</v>
      </c>
      <c r="I59" s="1054" t="s">
        <v>28</v>
      </c>
      <c r="J59" s="1134" t="s">
        <v>919</v>
      </c>
    </row>
    <row r="60" spans="1:10" x14ac:dyDescent="0.35">
      <c r="A60" s="1157">
        <v>7.5</v>
      </c>
      <c r="B60" s="1156" t="s">
        <v>810</v>
      </c>
      <c r="C60" s="1127" t="s">
        <v>811</v>
      </c>
      <c r="D60" s="1127" t="s">
        <v>28</v>
      </c>
      <c r="E60" s="1128">
        <v>59</v>
      </c>
      <c r="F60" s="1129" t="s">
        <v>761</v>
      </c>
      <c r="G60" s="1133" t="s">
        <v>810</v>
      </c>
      <c r="H60" s="1054" t="s">
        <v>812</v>
      </c>
      <c r="I60" s="1054" t="s">
        <v>28</v>
      </c>
      <c r="J60" s="1134" t="s">
        <v>813</v>
      </c>
    </row>
    <row r="61" spans="1:10" x14ac:dyDescent="0.35">
      <c r="A61" s="1157">
        <v>7.6</v>
      </c>
      <c r="B61" s="1156" t="s">
        <v>810</v>
      </c>
      <c r="C61" s="1127" t="s">
        <v>811</v>
      </c>
      <c r="D61" s="1127" t="s">
        <v>28</v>
      </c>
      <c r="E61" s="1128">
        <v>60</v>
      </c>
      <c r="F61" s="1129" t="s">
        <v>763</v>
      </c>
      <c r="G61" s="1133" t="s">
        <v>537</v>
      </c>
      <c r="H61" s="1054" t="s">
        <v>812</v>
      </c>
      <c r="I61" s="1054" t="s">
        <v>28</v>
      </c>
      <c r="J61" s="1134" t="s">
        <v>537</v>
      </c>
    </row>
    <row r="62" spans="1:10" x14ac:dyDescent="0.35">
      <c r="A62" s="1157">
        <v>7.7</v>
      </c>
      <c r="B62" s="1156" t="s">
        <v>810</v>
      </c>
      <c r="C62" s="1127" t="s">
        <v>811</v>
      </c>
      <c r="D62" s="1127" t="s">
        <v>28</v>
      </c>
      <c r="E62" s="1128">
        <v>61</v>
      </c>
      <c r="F62" s="1129" t="s">
        <v>764</v>
      </c>
      <c r="G62" s="1133" t="s">
        <v>810</v>
      </c>
      <c r="H62" s="1054" t="s">
        <v>812</v>
      </c>
      <c r="I62" s="1054" t="s">
        <v>28</v>
      </c>
      <c r="J62" s="1134" t="s">
        <v>813</v>
      </c>
    </row>
    <row r="63" spans="1:10" x14ac:dyDescent="0.35">
      <c r="A63" s="1157">
        <v>7.8</v>
      </c>
      <c r="B63" s="1156" t="s">
        <v>810</v>
      </c>
      <c r="C63" s="1127" t="s">
        <v>811</v>
      </c>
      <c r="D63" s="1127" t="s">
        <v>28</v>
      </c>
      <c r="E63" s="1128">
        <v>62</v>
      </c>
      <c r="F63" s="1129" t="s">
        <v>766</v>
      </c>
      <c r="G63" s="1133" t="s">
        <v>537</v>
      </c>
      <c r="H63" s="1054" t="s">
        <v>812</v>
      </c>
      <c r="I63" s="1054" t="s">
        <v>28</v>
      </c>
      <c r="J63" s="1134" t="s">
        <v>537</v>
      </c>
    </row>
    <row r="64" spans="1:10" x14ac:dyDescent="0.35">
      <c r="A64" s="1163" t="s">
        <v>920</v>
      </c>
      <c r="B64" s="1156" t="s">
        <v>810</v>
      </c>
      <c r="C64" s="1127" t="s">
        <v>811</v>
      </c>
      <c r="D64" s="1127" t="s">
        <v>28</v>
      </c>
      <c r="E64" s="1128">
        <v>63</v>
      </c>
      <c r="F64" s="1141">
        <v>7.5</v>
      </c>
      <c r="G64" s="1133" t="s">
        <v>810</v>
      </c>
      <c r="H64" s="1054" t="s">
        <v>812</v>
      </c>
      <c r="I64" s="1054" t="s">
        <v>28</v>
      </c>
      <c r="J64" s="1134" t="s">
        <v>813</v>
      </c>
    </row>
    <row r="65" spans="1:10" x14ac:dyDescent="0.35">
      <c r="A65" s="1157" t="s">
        <v>921</v>
      </c>
      <c r="B65" s="1156" t="s">
        <v>810</v>
      </c>
      <c r="C65" s="1127" t="s">
        <v>811</v>
      </c>
      <c r="D65" s="1127" t="s">
        <v>28</v>
      </c>
      <c r="E65" s="1128">
        <v>64</v>
      </c>
      <c r="F65" s="1141">
        <v>7.6</v>
      </c>
      <c r="G65" s="1133" t="s">
        <v>810</v>
      </c>
      <c r="H65" s="1054" t="s">
        <v>812</v>
      </c>
      <c r="I65" s="1054" t="s">
        <v>28</v>
      </c>
      <c r="J65" s="1134" t="s">
        <v>813</v>
      </c>
    </row>
    <row r="66" spans="1:10" x14ac:dyDescent="0.35">
      <c r="A66" s="1157" t="s">
        <v>922</v>
      </c>
      <c r="B66" s="1156" t="s">
        <v>810</v>
      </c>
      <c r="C66" s="1127" t="s">
        <v>811</v>
      </c>
      <c r="D66" s="1127" t="s">
        <v>28</v>
      </c>
      <c r="E66" s="1128">
        <v>65</v>
      </c>
      <c r="F66" s="1141">
        <v>7.7</v>
      </c>
      <c r="G66" s="1133" t="s">
        <v>810</v>
      </c>
      <c r="H66" s="1054" t="s">
        <v>812</v>
      </c>
      <c r="I66" s="1054" t="s">
        <v>28</v>
      </c>
      <c r="J66" s="1134" t="s">
        <v>813</v>
      </c>
    </row>
    <row r="67" spans="1:10" x14ac:dyDescent="0.35">
      <c r="A67" s="1157" t="s">
        <v>772</v>
      </c>
      <c r="B67" s="1156" t="s">
        <v>810</v>
      </c>
      <c r="C67" s="1127" t="s">
        <v>811</v>
      </c>
      <c r="D67" s="1127" t="s">
        <v>28</v>
      </c>
      <c r="E67" s="1128">
        <v>66</v>
      </c>
      <c r="F67" s="1141">
        <v>7.8</v>
      </c>
      <c r="G67" s="1133" t="s">
        <v>810</v>
      </c>
      <c r="H67" s="1054" t="s">
        <v>812</v>
      </c>
      <c r="I67" s="1054" t="s">
        <v>28</v>
      </c>
      <c r="J67" s="1134" t="s">
        <v>813</v>
      </c>
    </row>
    <row r="68" spans="1:10" x14ac:dyDescent="0.35">
      <c r="A68" s="1157">
        <v>7.11</v>
      </c>
      <c r="B68" s="1156" t="s">
        <v>810</v>
      </c>
      <c r="C68" s="1127" t="s">
        <v>811</v>
      </c>
      <c r="D68" s="1127" t="s">
        <v>28</v>
      </c>
      <c r="E68" s="1128">
        <v>67</v>
      </c>
      <c r="F68" s="1141">
        <v>7.9</v>
      </c>
      <c r="G68" s="1133" t="s">
        <v>810</v>
      </c>
      <c r="H68" s="1054" t="s">
        <v>812</v>
      </c>
      <c r="I68" s="1054" t="s">
        <v>28</v>
      </c>
      <c r="J68" s="1134" t="s">
        <v>813</v>
      </c>
    </row>
    <row r="69" spans="1:10" x14ac:dyDescent="0.35">
      <c r="A69" s="1157">
        <v>7.12</v>
      </c>
      <c r="B69" s="1156" t="s">
        <v>810</v>
      </c>
      <c r="C69" s="1146" t="s">
        <v>811</v>
      </c>
      <c r="D69" s="1127" t="s">
        <v>28</v>
      </c>
      <c r="E69" s="1128">
        <v>68</v>
      </c>
      <c r="F69" s="1145" t="s">
        <v>772</v>
      </c>
      <c r="G69" s="1133" t="s">
        <v>810</v>
      </c>
      <c r="H69" s="1054" t="s">
        <v>812</v>
      </c>
      <c r="I69" s="1054" t="s">
        <v>28</v>
      </c>
      <c r="J69" s="1134" t="s">
        <v>813</v>
      </c>
    </row>
    <row r="70" spans="1:10" x14ac:dyDescent="0.35">
      <c r="A70" s="1157">
        <v>7.13</v>
      </c>
      <c r="B70" s="1156" t="s">
        <v>923</v>
      </c>
      <c r="C70" s="1146" t="s">
        <v>811</v>
      </c>
      <c r="D70" s="1127" t="s">
        <v>28</v>
      </c>
      <c r="E70" s="1128">
        <v>69</v>
      </c>
      <c r="F70" s="1141">
        <v>7.11</v>
      </c>
      <c r="G70" s="1133" t="s">
        <v>810</v>
      </c>
      <c r="H70" s="1054" t="s">
        <v>812</v>
      </c>
      <c r="I70" s="1054" t="s">
        <v>28</v>
      </c>
      <c r="J70" s="1134" t="s">
        <v>813</v>
      </c>
    </row>
    <row r="71" spans="1:10" x14ac:dyDescent="0.35">
      <c r="A71" s="1157">
        <v>7.14</v>
      </c>
      <c r="B71" s="1156" t="s">
        <v>810</v>
      </c>
      <c r="C71" s="1146" t="s">
        <v>811</v>
      </c>
      <c r="D71" s="1127" t="s">
        <v>28</v>
      </c>
      <c r="E71" s="1128">
        <v>70</v>
      </c>
      <c r="F71" s="1141">
        <v>7.12</v>
      </c>
      <c r="G71" s="1133" t="s">
        <v>810</v>
      </c>
      <c r="H71" s="1054" t="s">
        <v>812</v>
      </c>
      <c r="I71" s="1054" t="s">
        <v>28</v>
      </c>
      <c r="J71" s="1134" t="s">
        <v>813</v>
      </c>
    </row>
    <row r="72" spans="1:10" x14ac:dyDescent="0.35">
      <c r="A72" s="1157">
        <v>7.15</v>
      </c>
      <c r="B72" s="1156" t="s">
        <v>810</v>
      </c>
      <c r="C72" s="1127" t="s">
        <v>811</v>
      </c>
      <c r="D72" s="1127" t="s">
        <v>28</v>
      </c>
      <c r="E72" s="1128">
        <v>71</v>
      </c>
      <c r="F72" s="1129" t="s">
        <v>776</v>
      </c>
      <c r="G72" s="1133" t="s">
        <v>810</v>
      </c>
      <c r="H72" s="1054" t="s">
        <v>812</v>
      </c>
      <c r="I72" s="1054" t="s">
        <v>28</v>
      </c>
      <c r="J72" s="1134" t="s">
        <v>813</v>
      </c>
    </row>
    <row r="73" spans="1:10" x14ac:dyDescent="0.35">
      <c r="A73" s="1157">
        <v>7.16</v>
      </c>
      <c r="B73" s="1156" t="s">
        <v>810</v>
      </c>
      <c r="C73" s="1127" t="s">
        <v>811</v>
      </c>
      <c r="D73" s="1127" t="s">
        <v>28</v>
      </c>
      <c r="E73" s="1128">
        <v>72</v>
      </c>
      <c r="F73" s="1129" t="s">
        <v>778</v>
      </c>
      <c r="G73" s="1133" t="s">
        <v>924</v>
      </c>
      <c r="H73" s="1054" t="s">
        <v>812</v>
      </c>
      <c r="I73" s="1054" t="s">
        <v>28</v>
      </c>
      <c r="J73" s="1134" t="s">
        <v>925</v>
      </c>
    </row>
    <row r="74" spans="1:10" x14ac:dyDescent="0.35">
      <c r="A74" s="1160">
        <v>7.17</v>
      </c>
      <c r="B74" s="1161" t="s">
        <v>874</v>
      </c>
      <c r="C74" s="1146" t="s">
        <v>811</v>
      </c>
      <c r="D74" s="1127" t="s">
        <v>28</v>
      </c>
      <c r="E74" s="1128">
        <v>73</v>
      </c>
      <c r="F74" s="1141">
        <v>7.14</v>
      </c>
      <c r="G74" s="1133" t="s">
        <v>810</v>
      </c>
      <c r="H74" s="1054" t="s">
        <v>812</v>
      </c>
      <c r="I74" s="1054" t="s">
        <v>28</v>
      </c>
      <c r="J74" s="1134" t="s">
        <v>813</v>
      </c>
    </row>
    <row r="75" spans="1:10" x14ac:dyDescent="0.35">
      <c r="A75" s="1153" t="s">
        <v>926</v>
      </c>
      <c r="B75" s="1154" t="s">
        <v>810</v>
      </c>
      <c r="C75" s="1146" t="s">
        <v>811</v>
      </c>
      <c r="D75" s="1127" t="s">
        <v>28</v>
      </c>
      <c r="E75" s="1128">
        <v>74</v>
      </c>
      <c r="F75" s="1141">
        <v>7.15</v>
      </c>
      <c r="G75" s="1133" t="s">
        <v>810</v>
      </c>
      <c r="H75" s="1054" t="s">
        <v>812</v>
      </c>
      <c r="I75" s="1054" t="s">
        <v>28</v>
      </c>
      <c r="J75" s="1134" t="s">
        <v>813</v>
      </c>
    </row>
    <row r="76" spans="1:10" x14ac:dyDescent="0.35">
      <c r="A76" s="1157" t="s">
        <v>927</v>
      </c>
      <c r="B76" s="1156" t="s">
        <v>810</v>
      </c>
      <c r="C76" s="1127" t="s">
        <v>811</v>
      </c>
      <c r="D76" s="1127" t="s">
        <v>28</v>
      </c>
      <c r="E76" s="1128">
        <v>75</v>
      </c>
      <c r="F76" s="1141">
        <v>7.16</v>
      </c>
      <c r="G76" s="1133" t="s">
        <v>810</v>
      </c>
      <c r="H76" s="1054" t="s">
        <v>812</v>
      </c>
      <c r="I76" s="1054" t="s">
        <v>28</v>
      </c>
      <c r="J76" s="1134" t="s">
        <v>813</v>
      </c>
    </row>
    <row r="77" spans="1:10" x14ac:dyDescent="0.35">
      <c r="A77" s="1157" t="s">
        <v>928</v>
      </c>
      <c r="B77" s="1156" t="s">
        <v>810</v>
      </c>
      <c r="C77" s="1127" t="s">
        <v>811</v>
      </c>
      <c r="D77" s="1127" t="s">
        <v>28</v>
      </c>
      <c r="E77" s="1128">
        <v>76</v>
      </c>
      <c r="F77" s="1141">
        <v>7.17</v>
      </c>
      <c r="G77" s="1133" t="s">
        <v>810</v>
      </c>
      <c r="H77" s="1054" t="s">
        <v>812</v>
      </c>
      <c r="I77" s="1054" t="s">
        <v>28</v>
      </c>
      <c r="J77" s="1134" t="s">
        <v>813</v>
      </c>
    </row>
    <row r="78" spans="1:10" x14ac:dyDescent="0.35">
      <c r="A78" s="1164" t="s">
        <v>929</v>
      </c>
      <c r="B78" s="1165" t="s">
        <v>874</v>
      </c>
      <c r="C78" s="1127" t="s">
        <v>811</v>
      </c>
      <c r="D78" s="1127" t="s">
        <v>28</v>
      </c>
      <c r="E78" s="1128">
        <v>77</v>
      </c>
      <c r="F78" s="1129" t="s">
        <v>785</v>
      </c>
      <c r="G78" s="1133" t="s">
        <v>810</v>
      </c>
      <c r="H78" s="1054" t="s">
        <v>812</v>
      </c>
      <c r="I78" s="1054" t="s">
        <v>28</v>
      </c>
      <c r="J78" s="1166" t="s">
        <v>813</v>
      </c>
    </row>
    <row r="79" spans="1:10" s="950" customFormat="1" ht="15" thickBot="1" x14ac:dyDescent="0.4">
      <c r="A79" s="1167" t="s">
        <v>930</v>
      </c>
      <c r="B79" s="1168" t="s">
        <v>819</v>
      </c>
      <c r="C79" s="1168" t="s">
        <v>811</v>
      </c>
      <c r="D79" s="1168" t="s">
        <v>28</v>
      </c>
      <c r="E79" s="1128">
        <v>78</v>
      </c>
      <c r="F79" s="1010" t="s">
        <v>787</v>
      </c>
      <c r="G79" s="1133" t="s">
        <v>874</v>
      </c>
      <c r="H79" s="1054" t="s">
        <v>812</v>
      </c>
      <c r="I79" s="1054" t="s">
        <v>28</v>
      </c>
      <c r="J79" s="1010" t="s">
        <v>875</v>
      </c>
    </row>
    <row r="80" spans="1:10" ht="15" thickTop="1" x14ac:dyDescent="0.35">
      <c r="A80" s="1169">
        <v>1.1000000000000001</v>
      </c>
      <c r="B80" s="1170" t="s">
        <v>810</v>
      </c>
      <c r="C80" s="1171" t="s">
        <v>811</v>
      </c>
      <c r="D80" s="1127" t="s">
        <v>931</v>
      </c>
      <c r="E80" s="1128">
        <v>79</v>
      </c>
      <c r="F80" s="1141">
        <v>8.1999999999999993</v>
      </c>
      <c r="G80" s="1140" t="s">
        <v>932</v>
      </c>
      <c r="H80" s="1054" t="s">
        <v>812</v>
      </c>
      <c r="I80" s="1054" t="s">
        <v>28</v>
      </c>
      <c r="J80" s="1172" t="s">
        <v>933</v>
      </c>
    </row>
    <row r="81" spans="1:10" x14ac:dyDescent="0.35">
      <c r="A81" s="1135">
        <v>1.2</v>
      </c>
      <c r="B81" s="1136" t="s">
        <v>814</v>
      </c>
      <c r="C81" s="1173" t="s">
        <v>811</v>
      </c>
      <c r="D81" s="1127" t="s">
        <v>931</v>
      </c>
      <c r="E81" s="1128">
        <v>80</v>
      </c>
      <c r="F81" s="1141">
        <v>8.3000000000000007</v>
      </c>
      <c r="G81" s="1133" t="s">
        <v>810</v>
      </c>
      <c r="H81" s="1054" t="s">
        <v>812</v>
      </c>
      <c r="I81" s="1054" t="s">
        <v>28</v>
      </c>
      <c r="J81" s="1134" t="s">
        <v>813</v>
      </c>
    </row>
    <row r="82" spans="1:10" x14ac:dyDescent="0.35">
      <c r="A82" s="1137">
        <v>2.1</v>
      </c>
      <c r="B82" s="1132" t="s">
        <v>810</v>
      </c>
      <c r="C82" s="1173" t="s">
        <v>811</v>
      </c>
      <c r="D82" s="1127" t="s">
        <v>931</v>
      </c>
      <c r="E82" s="1128">
        <v>81</v>
      </c>
      <c r="F82" s="1141">
        <v>8.4</v>
      </c>
      <c r="G82" s="1133" t="s">
        <v>934</v>
      </c>
      <c r="H82" s="1054" t="s">
        <v>812</v>
      </c>
      <c r="I82" s="1054" t="s">
        <v>28</v>
      </c>
      <c r="J82" s="1134" t="s">
        <v>935</v>
      </c>
    </row>
    <row r="83" spans="1:10" ht="15" thickBot="1" x14ac:dyDescent="0.4">
      <c r="A83" s="1138">
        <v>2.2000000000000002</v>
      </c>
      <c r="B83" s="1139" t="s">
        <v>537</v>
      </c>
      <c r="C83" s="1173" t="s">
        <v>811</v>
      </c>
      <c r="D83" s="1127" t="s">
        <v>931</v>
      </c>
      <c r="E83" s="1128">
        <v>82</v>
      </c>
      <c r="F83" s="1174">
        <v>8.5</v>
      </c>
      <c r="G83" s="1133" t="s">
        <v>810</v>
      </c>
      <c r="H83" s="1175" t="s">
        <v>812</v>
      </c>
      <c r="I83" s="1176" t="s">
        <v>28</v>
      </c>
      <c r="J83" s="1177" t="s">
        <v>813</v>
      </c>
    </row>
    <row r="84" spans="1:10" ht="15" thickTop="1" x14ac:dyDescent="0.35">
      <c r="A84" s="1138">
        <v>2.2999999999999998</v>
      </c>
      <c r="B84" s="1139" t="s">
        <v>810</v>
      </c>
      <c r="C84" s="1173" t="s">
        <v>811</v>
      </c>
      <c r="D84" s="1127" t="s">
        <v>931</v>
      </c>
      <c r="E84" s="1128">
        <v>83</v>
      </c>
      <c r="F84" s="1129" t="s">
        <v>669</v>
      </c>
      <c r="G84" s="1140" t="s">
        <v>810</v>
      </c>
      <c r="H84" s="649" t="s">
        <v>812</v>
      </c>
      <c r="I84" s="649" t="s">
        <v>936</v>
      </c>
      <c r="J84" s="1172" t="s">
        <v>813</v>
      </c>
    </row>
    <row r="85" spans="1:10" x14ac:dyDescent="0.35">
      <c r="A85" s="1138">
        <v>2.4</v>
      </c>
      <c r="B85" s="1139" t="s">
        <v>822</v>
      </c>
      <c r="C85" s="1173" t="s">
        <v>811</v>
      </c>
      <c r="D85" s="1127" t="s">
        <v>931</v>
      </c>
      <c r="E85" s="1128">
        <v>84</v>
      </c>
      <c r="F85" s="1129" t="s">
        <v>671</v>
      </c>
      <c r="G85" s="1133" t="s">
        <v>815</v>
      </c>
      <c r="H85" s="649" t="s">
        <v>812</v>
      </c>
      <c r="I85" s="649" t="s">
        <v>936</v>
      </c>
      <c r="J85" s="1134" t="s">
        <v>816</v>
      </c>
    </row>
    <row r="86" spans="1:10" x14ac:dyDescent="0.35">
      <c r="A86" s="1138">
        <v>2.5</v>
      </c>
      <c r="B86" s="1139" t="s">
        <v>825</v>
      </c>
      <c r="C86" s="1173" t="s">
        <v>811</v>
      </c>
      <c r="D86" s="1127" t="s">
        <v>931</v>
      </c>
      <c r="E86" s="1128">
        <v>85</v>
      </c>
      <c r="F86" s="1141">
        <v>1.2</v>
      </c>
      <c r="G86" s="1140" t="s">
        <v>937</v>
      </c>
      <c r="H86" s="649" t="s">
        <v>812</v>
      </c>
      <c r="I86" s="649" t="s">
        <v>936</v>
      </c>
      <c r="J86" s="1134" t="s">
        <v>818</v>
      </c>
    </row>
    <row r="87" spans="1:10" x14ac:dyDescent="0.35">
      <c r="A87" s="1138">
        <v>2.6</v>
      </c>
      <c r="B87" s="1139" t="s">
        <v>826</v>
      </c>
      <c r="C87" s="1173" t="s">
        <v>811</v>
      </c>
      <c r="D87" s="1127" t="s">
        <v>931</v>
      </c>
      <c r="E87" s="1128">
        <v>86</v>
      </c>
      <c r="F87" s="1129" t="s">
        <v>674</v>
      </c>
      <c r="G87" s="1140" t="s">
        <v>810</v>
      </c>
      <c r="H87" s="649" t="s">
        <v>812</v>
      </c>
      <c r="I87" s="649" t="s">
        <v>936</v>
      </c>
      <c r="J87" s="1134" t="s">
        <v>813</v>
      </c>
    </row>
    <row r="88" spans="1:10" x14ac:dyDescent="0.35">
      <c r="A88" s="1142" t="s">
        <v>827</v>
      </c>
      <c r="B88" s="1139" t="s">
        <v>537</v>
      </c>
      <c r="C88" s="1173" t="s">
        <v>811</v>
      </c>
      <c r="D88" s="1127" t="s">
        <v>931</v>
      </c>
      <c r="E88" s="1128">
        <v>87</v>
      </c>
      <c r="F88" s="1129" t="s">
        <v>676</v>
      </c>
      <c r="G88" s="1140" t="s">
        <v>820</v>
      </c>
      <c r="H88" s="649" t="s">
        <v>812</v>
      </c>
      <c r="I88" s="649" t="s">
        <v>936</v>
      </c>
      <c r="J88" s="1134" t="s">
        <v>821</v>
      </c>
    </row>
    <row r="89" spans="1:10" x14ac:dyDescent="0.35">
      <c r="A89" s="1138" t="s">
        <v>828</v>
      </c>
      <c r="B89" s="1139" t="s">
        <v>829</v>
      </c>
      <c r="C89" s="1173" t="s">
        <v>811</v>
      </c>
      <c r="D89" s="1127" t="s">
        <v>931</v>
      </c>
      <c r="E89" s="1128">
        <v>88</v>
      </c>
      <c r="F89" s="1141">
        <v>1.4</v>
      </c>
      <c r="G89" s="1140" t="s">
        <v>823</v>
      </c>
      <c r="H89" s="649" t="s">
        <v>812</v>
      </c>
      <c r="I89" s="649" t="s">
        <v>936</v>
      </c>
      <c r="J89" s="1134" t="s">
        <v>824</v>
      </c>
    </row>
    <row r="90" spans="1:10" x14ac:dyDescent="0.35">
      <c r="A90" s="1138">
        <v>2.8</v>
      </c>
      <c r="B90" s="1139" t="s">
        <v>831</v>
      </c>
      <c r="C90" s="1173" t="s">
        <v>811</v>
      </c>
      <c r="D90" s="1127" t="s">
        <v>931</v>
      </c>
      <c r="E90" s="1128">
        <v>89</v>
      </c>
      <c r="F90" s="1141">
        <v>2.1</v>
      </c>
      <c r="G90" s="1140" t="s">
        <v>810</v>
      </c>
      <c r="H90" s="649" t="s">
        <v>812</v>
      </c>
      <c r="I90" s="649" t="s">
        <v>936</v>
      </c>
      <c r="J90" s="1134" t="s">
        <v>813</v>
      </c>
    </row>
    <row r="91" spans="1:10" x14ac:dyDescent="0.35">
      <c r="A91" s="1138">
        <v>2.9</v>
      </c>
      <c r="B91" s="1139" t="s">
        <v>834</v>
      </c>
      <c r="C91" s="1173" t="s">
        <v>811</v>
      </c>
      <c r="D91" s="1127" t="s">
        <v>931</v>
      </c>
      <c r="E91" s="1128">
        <v>90</v>
      </c>
      <c r="F91" s="1141">
        <v>2.2000000000000002</v>
      </c>
      <c r="G91" s="1140" t="s">
        <v>537</v>
      </c>
      <c r="H91" s="649" t="s">
        <v>812</v>
      </c>
      <c r="I91" s="649" t="s">
        <v>936</v>
      </c>
      <c r="J91" s="1134" t="s">
        <v>537</v>
      </c>
    </row>
    <row r="92" spans="1:10" x14ac:dyDescent="0.35">
      <c r="A92" s="1143" t="s">
        <v>693</v>
      </c>
      <c r="B92" s="1136" t="s">
        <v>826</v>
      </c>
      <c r="C92" s="1173" t="s">
        <v>811</v>
      </c>
      <c r="D92" s="1127" t="s">
        <v>931</v>
      </c>
      <c r="E92" s="1128">
        <v>91</v>
      </c>
      <c r="F92" s="1141">
        <v>2.2999999999999998</v>
      </c>
      <c r="G92" s="1140" t="s">
        <v>810</v>
      </c>
      <c r="H92" s="649" t="s">
        <v>812</v>
      </c>
      <c r="I92" s="649" t="s">
        <v>936</v>
      </c>
      <c r="J92" s="1134" t="s">
        <v>813</v>
      </c>
    </row>
    <row r="93" spans="1:10" x14ac:dyDescent="0.35">
      <c r="A93" s="1137" t="s">
        <v>835</v>
      </c>
      <c r="B93" s="1132" t="s">
        <v>810</v>
      </c>
      <c r="C93" s="1173" t="s">
        <v>811</v>
      </c>
      <c r="D93" s="1127" t="s">
        <v>931</v>
      </c>
      <c r="E93" s="1128">
        <v>92</v>
      </c>
      <c r="F93" s="1141">
        <v>2.4</v>
      </c>
      <c r="G93" s="1140" t="s">
        <v>822</v>
      </c>
      <c r="H93" s="649" t="s">
        <v>812</v>
      </c>
      <c r="I93" s="649" t="s">
        <v>936</v>
      </c>
      <c r="J93" s="1134" t="s">
        <v>830</v>
      </c>
    </row>
    <row r="94" spans="1:10" x14ac:dyDescent="0.35">
      <c r="A94" s="1138" t="s">
        <v>838</v>
      </c>
      <c r="B94" s="1139" t="s">
        <v>810</v>
      </c>
      <c r="C94" s="1173" t="s">
        <v>811</v>
      </c>
      <c r="D94" s="1127" t="s">
        <v>931</v>
      </c>
      <c r="E94" s="1128">
        <v>93</v>
      </c>
      <c r="F94" s="1141">
        <v>2.5</v>
      </c>
      <c r="G94" s="1140" t="s">
        <v>938</v>
      </c>
      <c r="H94" s="649" t="s">
        <v>812</v>
      </c>
      <c r="I94" s="649" t="s">
        <v>936</v>
      </c>
      <c r="J94" s="1134" t="s">
        <v>833</v>
      </c>
    </row>
    <row r="95" spans="1:10" x14ac:dyDescent="0.35">
      <c r="A95" s="1138" t="s">
        <v>699</v>
      </c>
      <c r="B95" s="1144" t="s">
        <v>840</v>
      </c>
      <c r="C95" s="1173" t="s">
        <v>811</v>
      </c>
      <c r="D95" s="1127" t="s">
        <v>931</v>
      </c>
      <c r="E95" s="1128">
        <v>94</v>
      </c>
      <c r="F95" s="1141">
        <v>2.6</v>
      </c>
      <c r="G95" s="1140" t="s">
        <v>810</v>
      </c>
      <c r="H95" s="649" t="s">
        <v>812</v>
      </c>
      <c r="I95" s="649" t="s">
        <v>936</v>
      </c>
      <c r="J95" s="1134" t="s">
        <v>813</v>
      </c>
    </row>
    <row r="96" spans="1:10" x14ac:dyDescent="0.35">
      <c r="A96" s="1138" t="s">
        <v>700</v>
      </c>
      <c r="B96" s="1139" t="s">
        <v>822</v>
      </c>
      <c r="C96" s="1173" t="s">
        <v>811</v>
      </c>
      <c r="D96" s="1127" t="s">
        <v>931</v>
      </c>
      <c r="E96" s="1128">
        <v>95</v>
      </c>
      <c r="F96" s="1129" t="s">
        <v>687</v>
      </c>
      <c r="G96" s="1140" t="s">
        <v>810</v>
      </c>
      <c r="H96" s="669" t="s">
        <v>812</v>
      </c>
      <c r="I96" s="649" t="s">
        <v>936</v>
      </c>
      <c r="J96" s="1134" t="s">
        <v>813</v>
      </c>
    </row>
    <row r="97" spans="1:10" x14ac:dyDescent="0.35">
      <c r="A97" s="1138" t="s">
        <v>701</v>
      </c>
      <c r="B97" s="1139" t="s">
        <v>842</v>
      </c>
      <c r="C97" s="1173" t="s">
        <v>811</v>
      </c>
      <c r="D97" s="1127" t="s">
        <v>931</v>
      </c>
      <c r="E97" s="1128">
        <v>96</v>
      </c>
      <c r="F97" s="1129" t="s">
        <v>689</v>
      </c>
      <c r="G97" s="1133" t="s">
        <v>836</v>
      </c>
      <c r="H97" s="669" t="s">
        <v>812</v>
      </c>
      <c r="I97" s="649" t="s">
        <v>936</v>
      </c>
      <c r="J97" s="1134" t="s">
        <v>837</v>
      </c>
    </row>
    <row r="98" spans="1:10" x14ac:dyDescent="0.35">
      <c r="A98" s="1138" t="s">
        <v>843</v>
      </c>
      <c r="B98" s="1144" t="s">
        <v>844</v>
      </c>
      <c r="C98" s="1173" t="s">
        <v>811</v>
      </c>
      <c r="D98" s="1127" t="s">
        <v>931</v>
      </c>
      <c r="E98" s="1128">
        <v>97</v>
      </c>
      <c r="F98" s="1141">
        <v>2.8</v>
      </c>
      <c r="G98" s="1140" t="s">
        <v>939</v>
      </c>
      <c r="H98" s="649" t="s">
        <v>812</v>
      </c>
      <c r="I98" s="649" t="s">
        <v>936</v>
      </c>
      <c r="J98" s="1134" t="s">
        <v>940</v>
      </c>
    </row>
    <row r="99" spans="1:10" x14ac:dyDescent="0.35">
      <c r="A99" s="1138" t="s">
        <v>845</v>
      </c>
      <c r="B99" s="1139" t="s">
        <v>846</v>
      </c>
      <c r="C99" s="1173" t="s">
        <v>811</v>
      </c>
      <c r="D99" s="1127" t="s">
        <v>931</v>
      </c>
      <c r="E99" s="1128">
        <v>98</v>
      </c>
      <c r="F99" s="1141">
        <v>2.9</v>
      </c>
      <c r="G99" s="1140" t="s">
        <v>822</v>
      </c>
      <c r="H99" s="649" t="s">
        <v>812</v>
      </c>
      <c r="I99" s="649" t="s">
        <v>936</v>
      </c>
      <c r="J99" s="1134" t="s">
        <v>830</v>
      </c>
    </row>
    <row r="100" spans="1:10" x14ac:dyDescent="0.35">
      <c r="A100" s="1138" t="s">
        <v>850</v>
      </c>
      <c r="B100" s="1136" t="s">
        <v>810</v>
      </c>
      <c r="C100" s="1173" t="s">
        <v>811</v>
      </c>
      <c r="D100" s="1127" t="s">
        <v>931</v>
      </c>
      <c r="E100" s="1128">
        <v>99</v>
      </c>
      <c r="F100" s="1145" t="s">
        <v>693</v>
      </c>
      <c r="G100" s="1140" t="s">
        <v>826</v>
      </c>
      <c r="H100" s="649" t="s">
        <v>812</v>
      </c>
      <c r="I100" s="649" t="s">
        <v>936</v>
      </c>
      <c r="J100" s="1134" t="s">
        <v>841</v>
      </c>
    </row>
    <row r="101" spans="1:10" x14ac:dyDescent="0.35">
      <c r="A101" s="1147" t="s">
        <v>852</v>
      </c>
      <c r="B101" s="1148" t="s">
        <v>810</v>
      </c>
      <c r="C101" s="1173" t="s">
        <v>811</v>
      </c>
      <c r="D101" s="1127" t="s">
        <v>931</v>
      </c>
      <c r="E101" s="1128">
        <v>100</v>
      </c>
      <c r="F101" s="1141">
        <v>3.1</v>
      </c>
      <c r="G101" s="1140" t="s">
        <v>810</v>
      </c>
      <c r="H101" s="649" t="s">
        <v>812</v>
      </c>
      <c r="I101" s="649" t="s">
        <v>936</v>
      </c>
      <c r="J101" s="1134" t="s">
        <v>813</v>
      </c>
    </row>
    <row r="102" spans="1:10" x14ac:dyDescent="0.35">
      <c r="A102" s="1149" t="s">
        <v>856</v>
      </c>
      <c r="B102" s="1150" t="s">
        <v>846</v>
      </c>
      <c r="C102" s="1173" t="s">
        <v>811</v>
      </c>
      <c r="D102" s="1127" t="s">
        <v>931</v>
      </c>
      <c r="E102" s="1128">
        <v>101</v>
      </c>
      <c r="F102" s="1141">
        <v>3.2</v>
      </c>
      <c r="G102" s="1140" t="s">
        <v>810</v>
      </c>
      <c r="H102" s="649" t="s">
        <v>812</v>
      </c>
      <c r="I102" s="649" t="s">
        <v>936</v>
      </c>
      <c r="J102" s="1134" t="s">
        <v>813</v>
      </c>
    </row>
    <row r="103" spans="1:10" x14ac:dyDescent="0.35">
      <c r="A103" s="1149" t="s">
        <v>858</v>
      </c>
      <c r="B103" s="1152" t="s">
        <v>859</v>
      </c>
      <c r="C103" s="1173" t="s">
        <v>811</v>
      </c>
      <c r="D103" s="1127" t="s">
        <v>931</v>
      </c>
      <c r="E103" s="1128">
        <v>102</v>
      </c>
      <c r="F103" s="1129" t="s">
        <v>847</v>
      </c>
      <c r="G103" s="1140" t="s">
        <v>941</v>
      </c>
      <c r="H103" s="669" t="s">
        <v>812</v>
      </c>
      <c r="I103" s="649" t="s">
        <v>936</v>
      </c>
      <c r="J103" s="1134" t="s">
        <v>849</v>
      </c>
    </row>
    <row r="104" spans="1:10" x14ac:dyDescent="0.35">
      <c r="A104" s="1153" t="s">
        <v>862</v>
      </c>
      <c r="B104" s="1154" t="s">
        <v>537</v>
      </c>
      <c r="C104" s="1173" t="s">
        <v>811</v>
      </c>
      <c r="D104" s="1127" t="s">
        <v>931</v>
      </c>
      <c r="E104" s="1128">
        <v>103</v>
      </c>
      <c r="F104" s="1129" t="s">
        <v>851</v>
      </c>
      <c r="G104" s="1140" t="s">
        <v>822</v>
      </c>
      <c r="H104" s="669" t="s">
        <v>812</v>
      </c>
      <c r="I104" s="649" t="s">
        <v>936</v>
      </c>
      <c r="J104" s="1134" t="s">
        <v>830</v>
      </c>
    </row>
    <row r="105" spans="1:10" x14ac:dyDescent="0.35">
      <c r="A105" s="1155" t="s">
        <v>863</v>
      </c>
      <c r="B105" s="1156" t="s">
        <v>810</v>
      </c>
      <c r="C105" s="1173" t="s">
        <v>811</v>
      </c>
      <c r="D105" s="1127" t="s">
        <v>931</v>
      </c>
      <c r="E105" s="1128">
        <v>104</v>
      </c>
      <c r="F105" s="1129" t="s">
        <v>853</v>
      </c>
      <c r="G105" s="1140" t="s">
        <v>854</v>
      </c>
      <c r="H105" s="669" t="s">
        <v>812</v>
      </c>
      <c r="I105" s="649" t="s">
        <v>936</v>
      </c>
      <c r="J105" s="1134" t="s">
        <v>855</v>
      </c>
    </row>
    <row r="106" spans="1:10" x14ac:dyDescent="0.35">
      <c r="A106" s="1157" t="s">
        <v>864</v>
      </c>
      <c r="B106" s="1156" t="s">
        <v>537</v>
      </c>
      <c r="C106" s="1173" t="s">
        <v>811</v>
      </c>
      <c r="D106" s="1127" t="s">
        <v>931</v>
      </c>
      <c r="E106" s="1128">
        <v>105</v>
      </c>
      <c r="F106" s="1141">
        <v>3.4</v>
      </c>
      <c r="G106" s="1140" t="s">
        <v>857</v>
      </c>
      <c r="H106" s="649" t="s">
        <v>812</v>
      </c>
      <c r="I106" s="649" t="s">
        <v>936</v>
      </c>
      <c r="J106" s="1134" t="s">
        <v>849</v>
      </c>
    </row>
    <row r="107" spans="1:10" x14ac:dyDescent="0.35">
      <c r="A107" s="1155" t="s">
        <v>868</v>
      </c>
      <c r="B107" s="1156" t="s">
        <v>822</v>
      </c>
      <c r="C107" s="1173" t="s">
        <v>811</v>
      </c>
      <c r="D107" s="1127" t="s">
        <v>931</v>
      </c>
      <c r="E107" s="1128">
        <v>106</v>
      </c>
      <c r="F107" s="1141">
        <v>3.5</v>
      </c>
      <c r="G107" s="1133" t="s">
        <v>860</v>
      </c>
      <c r="H107" s="649" t="s">
        <v>812</v>
      </c>
      <c r="I107" s="649" t="s">
        <v>936</v>
      </c>
      <c r="J107" s="1134" t="s">
        <v>861</v>
      </c>
    </row>
    <row r="108" spans="1:10" x14ac:dyDescent="0.35">
      <c r="A108" s="1157" t="s">
        <v>869</v>
      </c>
      <c r="B108" s="1156" t="s">
        <v>810</v>
      </c>
      <c r="C108" s="1173" t="s">
        <v>811</v>
      </c>
      <c r="D108" s="1127" t="s">
        <v>931</v>
      </c>
      <c r="E108" s="1128">
        <v>107</v>
      </c>
      <c r="F108" s="1141">
        <v>3.6</v>
      </c>
      <c r="G108" s="1140" t="s">
        <v>810</v>
      </c>
      <c r="H108" s="649" t="s">
        <v>812</v>
      </c>
      <c r="I108" s="649" t="s">
        <v>936</v>
      </c>
      <c r="J108" s="1134" t="s">
        <v>813</v>
      </c>
    </row>
    <row r="109" spans="1:10" x14ac:dyDescent="0.35">
      <c r="A109" s="1157" t="s">
        <v>872</v>
      </c>
      <c r="B109" s="1158" t="s">
        <v>873</v>
      </c>
      <c r="C109" s="1173" t="s">
        <v>811</v>
      </c>
      <c r="D109" s="1127" t="s">
        <v>931</v>
      </c>
      <c r="E109" s="1128">
        <v>108</v>
      </c>
      <c r="F109" s="1129" t="s">
        <v>708</v>
      </c>
      <c r="G109" s="1140" t="s">
        <v>810</v>
      </c>
      <c r="H109" s="669" t="s">
        <v>812</v>
      </c>
      <c r="I109" s="649" t="s">
        <v>936</v>
      </c>
      <c r="J109" s="1134" t="s">
        <v>813</v>
      </c>
    </row>
    <row r="110" spans="1:10" x14ac:dyDescent="0.35">
      <c r="A110" s="1157" t="s">
        <v>876</v>
      </c>
      <c r="B110" s="1156" t="s">
        <v>826</v>
      </c>
      <c r="C110" s="1173" t="s">
        <v>811</v>
      </c>
      <c r="D110" s="1127" t="s">
        <v>931</v>
      </c>
      <c r="E110" s="1128">
        <v>109</v>
      </c>
      <c r="F110" s="1129" t="s">
        <v>710</v>
      </c>
      <c r="G110" s="1140" t="s">
        <v>942</v>
      </c>
      <c r="H110" s="669" t="s">
        <v>812</v>
      </c>
      <c r="I110" s="649" t="s">
        <v>936</v>
      </c>
      <c r="J110" s="1134" t="s">
        <v>867</v>
      </c>
    </row>
    <row r="111" spans="1:10" x14ac:dyDescent="0.35">
      <c r="A111" s="1157" t="s">
        <v>877</v>
      </c>
      <c r="B111" s="1156" t="s">
        <v>810</v>
      </c>
      <c r="C111" s="1173" t="s">
        <v>811</v>
      </c>
      <c r="D111" s="1127" t="s">
        <v>931</v>
      </c>
      <c r="E111" s="1128">
        <v>110</v>
      </c>
      <c r="F111" s="1141">
        <v>4.2</v>
      </c>
      <c r="G111" s="1140" t="s">
        <v>911</v>
      </c>
      <c r="H111" s="649" t="s">
        <v>812</v>
      </c>
      <c r="I111" s="649" t="s">
        <v>936</v>
      </c>
      <c r="J111" s="1134" t="s">
        <v>885</v>
      </c>
    </row>
    <row r="112" spans="1:10" x14ac:dyDescent="0.35">
      <c r="A112" s="1157" t="s">
        <v>878</v>
      </c>
      <c r="B112" s="1156" t="s">
        <v>537</v>
      </c>
      <c r="C112" s="1173" t="s">
        <v>811</v>
      </c>
      <c r="D112" s="1127" t="s">
        <v>931</v>
      </c>
      <c r="E112" s="1128">
        <v>111</v>
      </c>
      <c r="F112" s="1141">
        <v>4.3</v>
      </c>
      <c r="G112" s="1140" t="s">
        <v>870</v>
      </c>
      <c r="H112" s="649" t="s">
        <v>812</v>
      </c>
      <c r="I112" s="649" t="s">
        <v>936</v>
      </c>
      <c r="J112" s="1134" t="s">
        <v>871</v>
      </c>
    </row>
    <row r="113" spans="1:10" x14ac:dyDescent="0.35">
      <c r="A113" s="1155" t="s">
        <v>881</v>
      </c>
      <c r="B113" s="1156" t="s">
        <v>819</v>
      </c>
      <c r="C113" s="1173" t="s">
        <v>811</v>
      </c>
      <c r="D113" s="1127" t="s">
        <v>931</v>
      </c>
      <c r="E113" s="1128">
        <v>112</v>
      </c>
      <c r="F113" s="1141">
        <v>4.4000000000000004</v>
      </c>
      <c r="G113" s="1140" t="s">
        <v>874</v>
      </c>
      <c r="H113" s="649" t="s">
        <v>812</v>
      </c>
      <c r="I113" s="649" t="s">
        <v>936</v>
      </c>
      <c r="J113" s="1134" t="s">
        <v>875</v>
      </c>
    </row>
    <row r="114" spans="1:10" x14ac:dyDescent="0.35">
      <c r="A114" s="1157" t="s">
        <v>882</v>
      </c>
      <c r="B114" s="1156" t="s">
        <v>883</v>
      </c>
      <c r="C114" s="1173" t="s">
        <v>811</v>
      </c>
      <c r="D114" s="1127" t="s">
        <v>931</v>
      </c>
      <c r="E114" s="1128">
        <v>113</v>
      </c>
      <c r="F114" s="1129" t="s">
        <v>717</v>
      </c>
      <c r="G114" s="1140" t="s">
        <v>537</v>
      </c>
      <c r="H114" s="669" t="s">
        <v>812</v>
      </c>
      <c r="I114" s="649" t="s">
        <v>936</v>
      </c>
      <c r="J114" s="1134" t="s">
        <v>537</v>
      </c>
    </row>
    <row r="115" spans="1:10" x14ac:dyDescent="0.35">
      <c r="A115" s="1157" t="s">
        <v>886</v>
      </c>
      <c r="B115" s="1156" t="s">
        <v>887</v>
      </c>
      <c r="C115" s="1173" t="s">
        <v>811</v>
      </c>
      <c r="D115" s="1127" t="s">
        <v>931</v>
      </c>
      <c r="E115" s="1128">
        <v>114</v>
      </c>
      <c r="F115" s="1129" t="s">
        <v>719</v>
      </c>
      <c r="G115" s="1140" t="s">
        <v>810</v>
      </c>
      <c r="H115" s="669" t="s">
        <v>812</v>
      </c>
      <c r="I115" s="649" t="s">
        <v>936</v>
      </c>
      <c r="J115" s="1134" t="s">
        <v>813</v>
      </c>
    </row>
    <row r="116" spans="1:10" x14ac:dyDescent="0.35">
      <c r="A116" s="1157" t="s">
        <v>889</v>
      </c>
      <c r="B116" s="1156" t="s">
        <v>890</v>
      </c>
      <c r="C116" s="1173" t="s">
        <v>811</v>
      </c>
      <c r="D116" s="1127" t="s">
        <v>931</v>
      </c>
      <c r="E116" s="1128">
        <v>115</v>
      </c>
      <c r="F116" s="1129" t="s">
        <v>721</v>
      </c>
      <c r="G116" s="1159" t="s">
        <v>537</v>
      </c>
      <c r="H116" s="669" t="s">
        <v>812</v>
      </c>
      <c r="I116" s="649" t="s">
        <v>936</v>
      </c>
      <c r="J116" s="1134" t="s">
        <v>537</v>
      </c>
    </row>
    <row r="117" spans="1:10" x14ac:dyDescent="0.35">
      <c r="A117" s="1157" t="s">
        <v>891</v>
      </c>
      <c r="B117" s="1156" t="s">
        <v>810</v>
      </c>
      <c r="C117" s="1173" t="s">
        <v>811</v>
      </c>
      <c r="D117" s="1127" t="s">
        <v>931</v>
      </c>
      <c r="E117" s="1128">
        <v>116</v>
      </c>
      <c r="F117" s="1129" t="s">
        <v>723</v>
      </c>
      <c r="G117" s="1140" t="s">
        <v>822</v>
      </c>
      <c r="H117" s="669" t="s">
        <v>812</v>
      </c>
      <c r="I117" s="649" t="s">
        <v>936</v>
      </c>
      <c r="J117" s="1134" t="s">
        <v>830</v>
      </c>
    </row>
    <row r="118" spans="1:10" x14ac:dyDescent="0.35">
      <c r="A118" s="1157" t="s">
        <v>740</v>
      </c>
      <c r="B118" s="1156" t="s">
        <v>892</v>
      </c>
      <c r="C118" s="1173" t="s">
        <v>811</v>
      </c>
      <c r="D118" s="1127" t="s">
        <v>931</v>
      </c>
      <c r="E118" s="1128">
        <v>117</v>
      </c>
      <c r="F118" s="1141">
        <v>5.3</v>
      </c>
      <c r="G118" s="1133" t="s">
        <v>884</v>
      </c>
      <c r="H118" s="649" t="s">
        <v>812</v>
      </c>
      <c r="I118" s="649" t="s">
        <v>936</v>
      </c>
      <c r="J118" s="1134" t="s">
        <v>885</v>
      </c>
    </row>
    <row r="119" spans="1:10" x14ac:dyDescent="0.35">
      <c r="A119" s="1157">
        <v>5.1100000000000003</v>
      </c>
      <c r="B119" s="1156" t="s">
        <v>943</v>
      </c>
      <c r="C119" s="1173" t="s">
        <v>811</v>
      </c>
      <c r="D119" s="1127" t="s">
        <v>931</v>
      </c>
      <c r="E119" s="1128">
        <v>118</v>
      </c>
      <c r="F119" s="1141">
        <v>5.4</v>
      </c>
      <c r="G119" s="1140" t="s">
        <v>888</v>
      </c>
      <c r="H119" s="649" t="s">
        <v>812</v>
      </c>
      <c r="I119" s="649" t="s">
        <v>936</v>
      </c>
      <c r="J119" s="1134" t="s">
        <v>849</v>
      </c>
    </row>
    <row r="120" spans="1:10" x14ac:dyDescent="0.35">
      <c r="A120" s="1157">
        <v>5.12</v>
      </c>
      <c r="B120" s="1156" t="s">
        <v>834</v>
      </c>
      <c r="C120" s="1173" t="s">
        <v>811</v>
      </c>
      <c r="D120" s="1127" t="s">
        <v>931</v>
      </c>
      <c r="E120" s="1128">
        <v>119</v>
      </c>
      <c r="F120" s="1141">
        <v>5.5</v>
      </c>
      <c r="G120" s="1133" t="s">
        <v>826</v>
      </c>
      <c r="H120" s="649" t="s">
        <v>812</v>
      </c>
      <c r="I120" s="649" t="s">
        <v>936</v>
      </c>
      <c r="J120" s="1134" t="s">
        <v>841</v>
      </c>
    </row>
    <row r="121" spans="1:10" x14ac:dyDescent="0.35">
      <c r="A121" s="1160">
        <v>5.13</v>
      </c>
      <c r="B121" s="1161" t="s">
        <v>944</v>
      </c>
      <c r="C121" s="1173" t="s">
        <v>811</v>
      </c>
      <c r="D121" s="1127" t="s">
        <v>931</v>
      </c>
      <c r="E121" s="1128">
        <v>120</v>
      </c>
      <c r="F121" s="1141">
        <v>5.6</v>
      </c>
      <c r="G121" s="1140" t="s">
        <v>810</v>
      </c>
      <c r="H121" s="649" t="s">
        <v>812</v>
      </c>
      <c r="I121" s="649" t="s">
        <v>936</v>
      </c>
      <c r="J121" s="1134" t="s">
        <v>813</v>
      </c>
    </row>
    <row r="122" spans="1:10" x14ac:dyDescent="0.35">
      <c r="A122" s="1153" t="s">
        <v>894</v>
      </c>
      <c r="B122" s="1154" t="s">
        <v>810</v>
      </c>
      <c r="C122" s="1173" t="s">
        <v>811</v>
      </c>
      <c r="D122" s="1127" t="s">
        <v>931</v>
      </c>
      <c r="E122" s="1128">
        <v>121</v>
      </c>
      <c r="F122" s="1129" t="s">
        <v>729</v>
      </c>
      <c r="G122" s="1140" t="s">
        <v>537</v>
      </c>
      <c r="H122" s="669" t="s">
        <v>812</v>
      </c>
      <c r="I122" s="649" t="s">
        <v>936</v>
      </c>
      <c r="J122" s="1134" t="s">
        <v>537</v>
      </c>
    </row>
    <row r="123" spans="1:10" x14ac:dyDescent="0.35">
      <c r="A123" s="1157" t="s">
        <v>895</v>
      </c>
      <c r="B123" s="1156" t="s">
        <v>810</v>
      </c>
      <c r="C123" s="1173" t="s">
        <v>811</v>
      </c>
      <c r="D123" s="1127" t="s">
        <v>931</v>
      </c>
      <c r="E123" s="1128">
        <v>122</v>
      </c>
      <c r="F123" s="1129" t="s">
        <v>731</v>
      </c>
      <c r="G123" s="1140" t="s">
        <v>945</v>
      </c>
      <c r="H123" s="669" t="s">
        <v>812</v>
      </c>
      <c r="I123" s="649" t="s">
        <v>936</v>
      </c>
      <c r="J123" s="1134" t="s">
        <v>839</v>
      </c>
    </row>
    <row r="124" spans="1:10" x14ac:dyDescent="0.35">
      <c r="A124" s="1157" t="s">
        <v>896</v>
      </c>
      <c r="B124" s="1156" t="s">
        <v>842</v>
      </c>
      <c r="C124" s="1173" t="s">
        <v>811</v>
      </c>
      <c r="D124" s="1127" t="s">
        <v>931</v>
      </c>
      <c r="E124" s="1128">
        <v>123</v>
      </c>
      <c r="F124" s="1129" t="s">
        <v>733</v>
      </c>
      <c r="G124" s="1140" t="s">
        <v>946</v>
      </c>
      <c r="H124" s="669" t="s">
        <v>812</v>
      </c>
      <c r="I124" s="649" t="s">
        <v>936</v>
      </c>
      <c r="J124" s="1178" t="s">
        <v>947</v>
      </c>
    </row>
    <row r="125" spans="1:10" x14ac:dyDescent="0.35">
      <c r="A125" s="1157" t="s">
        <v>897</v>
      </c>
      <c r="B125" s="1156" t="s">
        <v>898</v>
      </c>
      <c r="C125" s="1173" t="s">
        <v>811</v>
      </c>
      <c r="D125" s="1127" t="s">
        <v>931</v>
      </c>
      <c r="E125" s="1128">
        <v>124</v>
      </c>
      <c r="F125" s="1129" t="s">
        <v>735</v>
      </c>
      <c r="G125" s="1140" t="s">
        <v>887</v>
      </c>
      <c r="H125" s="669" t="s">
        <v>812</v>
      </c>
      <c r="I125" s="649" t="s">
        <v>936</v>
      </c>
      <c r="J125" s="1134" t="s">
        <v>893</v>
      </c>
    </row>
    <row r="126" spans="1:10" x14ac:dyDescent="0.35">
      <c r="A126" s="1157" t="s">
        <v>899</v>
      </c>
      <c r="B126" s="1156" t="s">
        <v>842</v>
      </c>
      <c r="C126" s="1173" t="s">
        <v>811</v>
      </c>
      <c r="D126" s="1127" t="s">
        <v>931</v>
      </c>
      <c r="E126" s="1128">
        <v>125</v>
      </c>
      <c r="F126" s="1129" t="s">
        <v>737</v>
      </c>
      <c r="G126" s="1140" t="s">
        <v>948</v>
      </c>
      <c r="H126" s="669" t="s">
        <v>812</v>
      </c>
      <c r="I126" s="649" t="s">
        <v>936</v>
      </c>
      <c r="J126" s="1162" t="s">
        <v>949</v>
      </c>
    </row>
    <row r="127" spans="1:10" x14ac:dyDescent="0.35">
      <c r="A127" s="1157" t="s">
        <v>900</v>
      </c>
      <c r="B127" s="1156" t="s">
        <v>842</v>
      </c>
      <c r="C127" s="1173" t="s">
        <v>811</v>
      </c>
      <c r="D127" s="1127" t="s">
        <v>931</v>
      </c>
      <c r="E127" s="1128">
        <v>126</v>
      </c>
      <c r="F127" s="1141">
        <v>5.9</v>
      </c>
      <c r="G127" s="1140" t="s">
        <v>810</v>
      </c>
      <c r="H127" s="649" t="s">
        <v>812</v>
      </c>
      <c r="I127" s="649" t="s">
        <v>936</v>
      </c>
      <c r="J127" s="1134" t="s">
        <v>813</v>
      </c>
    </row>
    <row r="128" spans="1:10" x14ac:dyDescent="0.35">
      <c r="A128" s="1157" t="s">
        <v>901</v>
      </c>
      <c r="B128" s="1156" t="s">
        <v>822</v>
      </c>
      <c r="C128" s="1173" t="s">
        <v>811</v>
      </c>
      <c r="D128" s="1127" t="s">
        <v>931</v>
      </c>
      <c r="E128" s="1128">
        <v>127</v>
      </c>
      <c r="F128" s="1145" t="s">
        <v>740</v>
      </c>
      <c r="G128" s="1140" t="s">
        <v>950</v>
      </c>
      <c r="H128" s="649" t="s">
        <v>812</v>
      </c>
      <c r="I128" s="649" t="s">
        <v>936</v>
      </c>
      <c r="J128" s="1134" t="s">
        <v>951</v>
      </c>
    </row>
    <row r="129" spans="1:13" x14ac:dyDescent="0.35">
      <c r="A129" s="1157" t="s">
        <v>902</v>
      </c>
      <c r="B129" s="1156" t="s">
        <v>822</v>
      </c>
      <c r="C129" s="1173" t="s">
        <v>811</v>
      </c>
      <c r="D129" s="1127" t="s">
        <v>931</v>
      </c>
      <c r="E129" s="1128">
        <v>128</v>
      </c>
      <c r="F129" s="1141">
        <v>5.1100000000000003</v>
      </c>
      <c r="G129" s="1140" t="s">
        <v>952</v>
      </c>
      <c r="H129" s="649" t="s">
        <v>812</v>
      </c>
      <c r="I129" s="649" t="s">
        <v>936</v>
      </c>
      <c r="J129" s="1134" t="s">
        <v>953</v>
      </c>
    </row>
    <row r="130" spans="1:13" x14ac:dyDescent="0.35">
      <c r="A130" s="1160" t="s">
        <v>903</v>
      </c>
      <c r="B130" s="1161" t="s">
        <v>904</v>
      </c>
      <c r="C130" s="1173" t="s">
        <v>811</v>
      </c>
      <c r="D130" s="1127" t="s">
        <v>931</v>
      </c>
      <c r="E130" s="1128">
        <v>129</v>
      </c>
      <c r="F130" s="1141">
        <v>5.12</v>
      </c>
      <c r="G130" s="1140" t="s">
        <v>834</v>
      </c>
      <c r="H130" s="649" t="s">
        <v>812</v>
      </c>
      <c r="I130" s="649" t="s">
        <v>936</v>
      </c>
      <c r="J130" s="1134">
        <v>10</v>
      </c>
    </row>
    <row r="131" spans="1:13" x14ac:dyDescent="0.35">
      <c r="A131" s="1153" t="s">
        <v>905</v>
      </c>
      <c r="B131" s="1154" t="s">
        <v>810</v>
      </c>
      <c r="C131" s="1173" t="s">
        <v>811</v>
      </c>
      <c r="D131" s="1127" t="s">
        <v>931</v>
      </c>
      <c r="E131" s="1128">
        <v>130</v>
      </c>
      <c r="F131" s="1141">
        <v>5.13</v>
      </c>
      <c r="G131" s="1140" t="s">
        <v>954</v>
      </c>
      <c r="H131" s="649" t="s">
        <v>812</v>
      </c>
      <c r="I131" s="649" t="s">
        <v>936</v>
      </c>
      <c r="J131" s="1134" t="s">
        <v>955</v>
      </c>
    </row>
    <row r="132" spans="1:13" x14ac:dyDescent="0.35">
      <c r="A132" s="1157" t="s">
        <v>908</v>
      </c>
      <c r="B132" s="1158" t="s">
        <v>909</v>
      </c>
      <c r="C132" s="1173" t="s">
        <v>811</v>
      </c>
      <c r="D132" s="1127" t="s">
        <v>931</v>
      </c>
      <c r="E132" s="1128">
        <v>131</v>
      </c>
      <c r="F132" s="1141">
        <v>6.1</v>
      </c>
      <c r="G132" s="1140" t="s">
        <v>810</v>
      </c>
      <c r="H132" s="649" t="s">
        <v>812</v>
      </c>
      <c r="I132" s="649" t="s">
        <v>936</v>
      </c>
      <c r="J132" s="1134" t="s">
        <v>813</v>
      </c>
    </row>
    <row r="133" spans="1:13" x14ac:dyDescent="0.35">
      <c r="A133" s="1157" t="s">
        <v>910</v>
      </c>
      <c r="B133" s="1156" t="s">
        <v>911</v>
      </c>
      <c r="C133" s="1173" t="s">
        <v>811</v>
      </c>
      <c r="D133" s="1127" t="s">
        <v>931</v>
      </c>
      <c r="E133" s="1128">
        <v>132</v>
      </c>
      <c r="F133" s="1141">
        <v>6.2</v>
      </c>
      <c r="G133" s="1140" t="s">
        <v>810</v>
      </c>
      <c r="H133" s="649" t="s">
        <v>812</v>
      </c>
      <c r="I133" s="649" t="s">
        <v>936</v>
      </c>
      <c r="J133" s="1134" t="s">
        <v>813</v>
      </c>
    </row>
    <row r="134" spans="1:13" x14ac:dyDescent="0.35">
      <c r="A134" s="1157" t="s">
        <v>913</v>
      </c>
      <c r="B134" s="1156" t="s">
        <v>537</v>
      </c>
      <c r="C134" s="1173" t="s">
        <v>811</v>
      </c>
      <c r="D134" s="1127" t="s">
        <v>931</v>
      </c>
      <c r="E134" s="1128">
        <v>133</v>
      </c>
      <c r="F134" s="1141">
        <v>6.3</v>
      </c>
      <c r="G134" s="1140" t="s">
        <v>854</v>
      </c>
      <c r="H134" s="649" t="s">
        <v>812</v>
      </c>
      <c r="I134" s="649" t="s">
        <v>936</v>
      </c>
      <c r="J134" s="1162" t="s">
        <v>855</v>
      </c>
    </row>
    <row r="135" spans="1:13" x14ac:dyDescent="0.35">
      <c r="A135" s="1155" t="s">
        <v>914</v>
      </c>
      <c r="B135" s="1156" t="s">
        <v>822</v>
      </c>
      <c r="C135" s="1173" t="s">
        <v>811</v>
      </c>
      <c r="D135" s="1127" t="s">
        <v>931</v>
      </c>
      <c r="E135" s="1128">
        <v>134</v>
      </c>
      <c r="F135" s="1141">
        <v>6.4</v>
      </c>
      <c r="G135" s="1140" t="s">
        <v>906</v>
      </c>
      <c r="H135" s="649" t="s">
        <v>812</v>
      </c>
      <c r="I135" s="649" t="s">
        <v>936</v>
      </c>
      <c r="J135" s="1134" t="s">
        <v>907</v>
      </c>
    </row>
    <row r="136" spans="1:13" x14ac:dyDescent="0.35">
      <c r="A136" s="1157" t="s">
        <v>915</v>
      </c>
      <c r="B136" s="1156" t="s">
        <v>537</v>
      </c>
      <c r="C136" s="1173" t="s">
        <v>811</v>
      </c>
      <c r="D136" s="1127" t="s">
        <v>931</v>
      </c>
      <c r="E136" s="1128">
        <v>135</v>
      </c>
      <c r="F136" s="1129" t="s">
        <v>750</v>
      </c>
      <c r="G136" s="1140" t="s">
        <v>819</v>
      </c>
      <c r="H136" s="669" t="s">
        <v>812</v>
      </c>
      <c r="I136" s="649" t="s">
        <v>936</v>
      </c>
      <c r="J136" s="1134" t="s">
        <v>839</v>
      </c>
    </row>
    <row r="137" spans="1:13" x14ac:dyDescent="0.35">
      <c r="A137" s="1155" t="s">
        <v>917</v>
      </c>
      <c r="B137" s="1156" t="s">
        <v>826</v>
      </c>
      <c r="C137" s="1173" t="s">
        <v>811</v>
      </c>
      <c r="D137" s="1127" t="s">
        <v>931</v>
      </c>
      <c r="E137" s="1128">
        <v>136</v>
      </c>
      <c r="F137" s="1129" t="s">
        <v>752</v>
      </c>
      <c r="G137" s="1133" t="s">
        <v>912</v>
      </c>
      <c r="H137" s="669" t="s">
        <v>812</v>
      </c>
      <c r="I137" s="649" t="s">
        <v>936</v>
      </c>
      <c r="J137" s="1134" t="s">
        <v>839</v>
      </c>
    </row>
    <row r="138" spans="1:13" x14ac:dyDescent="0.35">
      <c r="A138" s="1157">
        <v>7.5</v>
      </c>
      <c r="B138" s="1156" t="s">
        <v>810</v>
      </c>
      <c r="C138" s="1173" t="s">
        <v>811</v>
      </c>
      <c r="D138" s="1127" t="s">
        <v>931</v>
      </c>
      <c r="E138" s="1128">
        <v>137</v>
      </c>
      <c r="F138" s="1141">
        <v>6.6</v>
      </c>
      <c r="G138" s="1140" t="s">
        <v>817</v>
      </c>
      <c r="H138" s="649" t="s">
        <v>812</v>
      </c>
      <c r="I138" s="649" t="s">
        <v>936</v>
      </c>
      <c r="J138" s="1162" t="s">
        <v>818</v>
      </c>
    </row>
    <row r="139" spans="1:13" x14ac:dyDescent="0.35">
      <c r="A139" s="1157">
        <v>7.6</v>
      </c>
      <c r="B139" s="1156" t="s">
        <v>810</v>
      </c>
      <c r="C139" s="1173" t="s">
        <v>811</v>
      </c>
      <c r="D139" s="1127" t="s">
        <v>931</v>
      </c>
      <c r="E139" s="1128">
        <v>138</v>
      </c>
      <c r="F139" s="1141">
        <v>7.1</v>
      </c>
      <c r="G139" s="1140" t="s">
        <v>810</v>
      </c>
      <c r="H139" s="649" t="s">
        <v>812</v>
      </c>
      <c r="I139" s="649" t="s">
        <v>936</v>
      </c>
      <c r="J139" s="1134" t="s">
        <v>813</v>
      </c>
    </row>
    <row r="140" spans="1:13" x14ac:dyDescent="0.35">
      <c r="A140" s="1157">
        <v>7.7</v>
      </c>
      <c r="B140" s="1156" t="s">
        <v>810</v>
      </c>
      <c r="C140" s="1173" t="s">
        <v>811</v>
      </c>
      <c r="D140" s="1127" t="s">
        <v>931</v>
      </c>
      <c r="E140" s="1128">
        <v>139</v>
      </c>
      <c r="F140" s="1129" t="s">
        <v>758</v>
      </c>
      <c r="G140" s="1133" t="s">
        <v>916</v>
      </c>
      <c r="H140" s="669" t="s">
        <v>812</v>
      </c>
      <c r="I140" s="649" t="s">
        <v>936</v>
      </c>
      <c r="J140" s="1134" t="s">
        <v>849</v>
      </c>
    </row>
    <row r="141" spans="1:13" x14ac:dyDescent="0.35">
      <c r="A141" s="1157">
        <v>7.8</v>
      </c>
      <c r="B141" s="1156" t="s">
        <v>810</v>
      </c>
      <c r="C141" s="1173" t="s">
        <v>811</v>
      </c>
      <c r="D141" s="1127" t="s">
        <v>931</v>
      </c>
      <c r="E141" s="1128">
        <v>140</v>
      </c>
      <c r="F141" s="1129" t="s">
        <v>760</v>
      </c>
      <c r="G141" s="1133" t="s">
        <v>918</v>
      </c>
      <c r="H141" s="669" t="s">
        <v>812</v>
      </c>
      <c r="I141" s="649" t="s">
        <v>936</v>
      </c>
      <c r="J141" s="1134" t="s">
        <v>919</v>
      </c>
      <c r="M141" s="342">
        <f>240/20</f>
        <v>12</v>
      </c>
    </row>
    <row r="142" spans="1:13" x14ac:dyDescent="0.35">
      <c r="A142" s="1163" t="s">
        <v>920</v>
      </c>
      <c r="B142" s="1156" t="s">
        <v>537</v>
      </c>
      <c r="C142" s="1173" t="s">
        <v>811</v>
      </c>
      <c r="D142" s="1127" t="s">
        <v>931</v>
      </c>
      <c r="E142" s="1128">
        <v>141</v>
      </c>
      <c r="F142" s="1129" t="s">
        <v>761</v>
      </c>
      <c r="G142" s="1133" t="s">
        <v>810</v>
      </c>
      <c r="H142" s="669" t="s">
        <v>812</v>
      </c>
      <c r="I142" s="649" t="s">
        <v>936</v>
      </c>
      <c r="J142" s="1134" t="s">
        <v>813</v>
      </c>
    </row>
    <row r="143" spans="1:13" x14ac:dyDescent="0.35">
      <c r="A143" s="1157" t="s">
        <v>921</v>
      </c>
      <c r="B143" s="1156" t="s">
        <v>810</v>
      </c>
      <c r="C143" s="1173" t="s">
        <v>811</v>
      </c>
      <c r="D143" s="1127" t="s">
        <v>931</v>
      </c>
      <c r="E143" s="1128">
        <v>142</v>
      </c>
      <c r="F143" s="1129" t="s">
        <v>763</v>
      </c>
      <c r="G143" s="1140" t="s">
        <v>537</v>
      </c>
      <c r="H143" s="669" t="s">
        <v>812</v>
      </c>
      <c r="I143" s="649" t="s">
        <v>936</v>
      </c>
      <c r="J143" s="1134" t="s">
        <v>537</v>
      </c>
    </row>
    <row r="144" spans="1:13" x14ac:dyDescent="0.35">
      <c r="A144" s="1157" t="s">
        <v>922</v>
      </c>
      <c r="B144" s="1156" t="s">
        <v>810</v>
      </c>
      <c r="C144" s="1173" t="s">
        <v>811</v>
      </c>
      <c r="D144" s="1127" t="s">
        <v>931</v>
      </c>
      <c r="E144" s="1128">
        <v>143</v>
      </c>
      <c r="F144" s="1129" t="s">
        <v>764</v>
      </c>
      <c r="G144" s="1140" t="s">
        <v>537</v>
      </c>
      <c r="H144" s="669" t="s">
        <v>812</v>
      </c>
      <c r="I144" s="649" t="s">
        <v>936</v>
      </c>
      <c r="J144" s="1134" t="s">
        <v>537</v>
      </c>
    </row>
    <row r="145" spans="1:10" x14ac:dyDescent="0.35">
      <c r="A145" s="1157" t="s">
        <v>772</v>
      </c>
      <c r="B145" s="1156" t="s">
        <v>810</v>
      </c>
      <c r="C145" s="1173" t="s">
        <v>811</v>
      </c>
      <c r="D145" s="1127" t="s">
        <v>931</v>
      </c>
      <c r="E145" s="1128">
        <v>144</v>
      </c>
      <c r="F145" s="1129" t="s">
        <v>766</v>
      </c>
      <c r="G145" s="1140" t="s">
        <v>826</v>
      </c>
      <c r="H145" s="669" t="s">
        <v>812</v>
      </c>
      <c r="I145" s="649" t="s">
        <v>936</v>
      </c>
      <c r="J145" s="1134" t="s">
        <v>841</v>
      </c>
    </row>
    <row r="146" spans="1:10" x14ac:dyDescent="0.35">
      <c r="A146" s="1157">
        <v>7.11</v>
      </c>
      <c r="B146" s="1156" t="s">
        <v>810</v>
      </c>
      <c r="C146" s="1173" t="s">
        <v>811</v>
      </c>
      <c r="D146" s="1127" t="s">
        <v>931</v>
      </c>
      <c r="E146" s="1128">
        <v>145</v>
      </c>
      <c r="F146" s="1141">
        <v>7.5</v>
      </c>
      <c r="G146" s="1140" t="s">
        <v>810</v>
      </c>
      <c r="H146" s="649" t="s">
        <v>812</v>
      </c>
      <c r="I146" s="649" t="s">
        <v>936</v>
      </c>
      <c r="J146" s="1134" t="s">
        <v>813</v>
      </c>
    </row>
    <row r="147" spans="1:10" x14ac:dyDescent="0.35">
      <c r="A147" s="1157">
        <v>7.12</v>
      </c>
      <c r="B147" s="1156" t="s">
        <v>810</v>
      </c>
      <c r="C147" s="1173" t="s">
        <v>811</v>
      </c>
      <c r="D147" s="1127" t="s">
        <v>931</v>
      </c>
      <c r="E147" s="1128">
        <v>146</v>
      </c>
      <c r="F147" s="1141">
        <v>7.6</v>
      </c>
      <c r="G147" s="1140" t="s">
        <v>810</v>
      </c>
      <c r="H147" s="649" t="s">
        <v>812</v>
      </c>
      <c r="I147" s="649" t="s">
        <v>936</v>
      </c>
      <c r="J147" s="1134" t="s">
        <v>813</v>
      </c>
    </row>
    <row r="148" spans="1:10" x14ac:dyDescent="0.35">
      <c r="A148" s="1157">
        <v>7.13</v>
      </c>
      <c r="B148" s="1156" t="s">
        <v>537</v>
      </c>
      <c r="C148" s="1173" t="s">
        <v>811</v>
      </c>
      <c r="D148" s="1127" t="s">
        <v>931</v>
      </c>
      <c r="E148" s="1128">
        <v>147</v>
      </c>
      <c r="F148" s="1141">
        <v>7.7</v>
      </c>
      <c r="G148" s="1140" t="s">
        <v>810</v>
      </c>
      <c r="H148" s="649" t="s">
        <v>812</v>
      </c>
      <c r="I148" s="649" t="s">
        <v>936</v>
      </c>
      <c r="J148" s="1134" t="s">
        <v>813</v>
      </c>
    </row>
    <row r="149" spans="1:10" x14ac:dyDescent="0.35">
      <c r="A149" s="1157">
        <v>7.14</v>
      </c>
      <c r="B149" s="1156" t="s">
        <v>810</v>
      </c>
      <c r="C149" s="1173" t="s">
        <v>811</v>
      </c>
      <c r="D149" s="1127" t="s">
        <v>931</v>
      </c>
      <c r="E149" s="1128">
        <v>148</v>
      </c>
      <c r="F149" s="1141">
        <v>7.8</v>
      </c>
      <c r="G149" s="1140" t="s">
        <v>810</v>
      </c>
      <c r="H149" s="649" t="s">
        <v>812</v>
      </c>
      <c r="I149" s="649" t="s">
        <v>936</v>
      </c>
      <c r="J149" s="1134" t="s">
        <v>813</v>
      </c>
    </row>
    <row r="150" spans="1:10" x14ac:dyDescent="0.35">
      <c r="A150" s="1157">
        <v>7.15</v>
      </c>
      <c r="B150" s="1156" t="s">
        <v>810</v>
      </c>
      <c r="C150" s="1173" t="s">
        <v>811</v>
      </c>
      <c r="D150" s="1127" t="s">
        <v>931</v>
      </c>
      <c r="E150" s="1128">
        <v>149</v>
      </c>
      <c r="F150" s="1141">
        <v>7.9</v>
      </c>
      <c r="G150" s="1140" t="s">
        <v>810</v>
      </c>
      <c r="H150" s="649" t="s">
        <v>812</v>
      </c>
      <c r="I150" s="649" t="s">
        <v>936</v>
      </c>
      <c r="J150" s="1134" t="s">
        <v>813</v>
      </c>
    </row>
    <row r="151" spans="1:10" x14ac:dyDescent="0.35">
      <c r="A151" s="1157">
        <v>7.16</v>
      </c>
      <c r="B151" s="1156" t="s">
        <v>810</v>
      </c>
      <c r="C151" s="1173" t="s">
        <v>811</v>
      </c>
      <c r="D151" s="1127" t="s">
        <v>931</v>
      </c>
      <c r="E151" s="1128">
        <v>150</v>
      </c>
      <c r="F151" s="1145" t="s">
        <v>772</v>
      </c>
      <c r="G151" s="1140" t="s">
        <v>956</v>
      </c>
      <c r="H151" s="649" t="s">
        <v>812</v>
      </c>
      <c r="I151" s="649" t="s">
        <v>936</v>
      </c>
      <c r="J151" s="1134" t="s">
        <v>849</v>
      </c>
    </row>
    <row r="152" spans="1:10" x14ac:dyDescent="0.35">
      <c r="A152" s="1160">
        <v>7.17</v>
      </c>
      <c r="B152" s="1161" t="s">
        <v>874</v>
      </c>
      <c r="C152" s="1173" t="s">
        <v>811</v>
      </c>
      <c r="D152" s="1127" t="s">
        <v>931</v>
      </c>
      <c r="E152" s="1128">
        <v>151</v>
      </c>
      <c r="F152" s="1141">
        <v>7.11</v>
      </c>
      <c r="G152" s="1140" t="s">
        <v>810</v>
      </c>
      <c r="H152" s="649" t="s">
        <v>812</v>
      </c>
      <c r="I152" s="649" t="s">
        <v>936</v>
      </c>
      <c r="J152" s="1134" t="s">
        <v>813</v>
      </c>
    </row>
    <row r="153" spans="1:10" x14ac:dyDescent="0.35">
      <c r="A153" s="1153" t="s">
        <v>926</v>
      </c>
      <c r="B153" s="1154" t="s">
        <v>810</v>
      </c>
      <c r="C153" s="1173" t="s">
        <v>811</v>
      </c>
      <c r="D153" s="1127" t="s">
        <v>931</v>
      </c>
      <c r="E153" s="1128">
        <v>152</v>
      </c>
      <c r="F153" s="1141">
        <v>7.12</v>
      </c>
      <c r="G153" s="1140" t="s">
        <v>810</v>
      </c>
      <c r="H153" s="649" t="s">
        <v>812</v>
      </c>
      <c r="I153" s="649" t="s">
        <v>936</v>
      </c>
      <c r="J153" s="1134" t="s">
        <v>813</v>
      </c>
    </row>
    <row r="154" spans="1:10" x14ac:dyDescent="0.35">
      <c r="A154" s="1157" t="s">
        <v>927</v>
      </c>
      <c r="B154" s="1156" t="s">
        <v>810</v>
      </c>
      <c r="C154" s="1173" t="s">
        <v>811</v>
      </c>
      <c r="D154" s="1127" t="s">
        <v>931</v>
      </c>
      <c r="E154" s="1128">
        <v>153</v>
      </c>
      <c r="F154" s="1129" t="s">
        <v>776</v>
      </c>
      <c r="G154" s="1140" t="s">
        <v>537</v>
      </c>
      <c r="H154" s="669" t="s">
        <v>812</v>
      </c>
      <c r="I154" s="649" t="s">
        <v>936</v>
      </c>
      <c r="J154" s="1134" t="s">
        <v>537</v>
      </c>
    </row>
    <row r="155" spans="1:10" x14ac:dyDescent="0.35">
      <c r="A155" s="1157" t="s">
        <v>928</v>
      </c>
      <c r="B155" s="1156" t="s">
        <v>810</v>
      </c>
      <c r="C155" s="1173" t="s">
        <v>811</v>
      </c>
      <c r="D155" s="1127" t="s">
        <v>931</v>
      </c>
      <c r="E155" s="1128">
        <v>154</v>
      </c>
      <c r="F155" s="1129" t="s">
        <v>778</v>
      </c>
      <c r="G155" s="1140" t="s">
        <v>957</v>
      </c>
      <c r="H155" s="669" t="s">
        <v>812</v>
      </c>
      <c r="I155" s="649" t="s">
        <v>936</v>
      </c>
      <c r="J155" s="1134" t="s">
        <v>958</v>
      </c>
    </row>
    <row r="156" spans="1:10" x14ac:dyDescent="0.35">
      <c r="A156" s="1157" t="s">
        <v>929</v>
      </c>
      <c r="B156" s="1156" t="s">
        <v>874</v>
      </c>
      <c r="C156" s="1173" t="s">
        <v>811</v>
      </c>
      <c r="D156" s="1127" t="s">
        <v>931</v>
      </c>
      <c r="E156" s="1128">
        <v>155</v>
      </c>
      <c r="F156" s="1141">
        <v>7.14</v>
      </c>
      <c r="G156" s="1140" t="s">
        <v>810</v>
      </c>
      <c r="H156" s="649" t="s">
        <v>812</v>
      </c>
      <c r="I156" s="649" t="s">
        <v>936</v>
      </c>
      <c r="J156" s="1134" t="s">
        <v>813</v>
      </c>
    </row>
    <row r="157" spans="1:10" s="950" customFormat="1" x14ac:dyDescent="0.35">
      <c r="A157" s="1179" t="s">
        <v>930</v>
      </c>
      <c r="B157" s="1146" t="s">
        <v>819</v>
      </c>
      <c r="C157" s="1146" t="s">
        <v>811</v>
      </c>
      <c r="D157" s="1146" t="s">
        <v>931</v>
      </c>
      <c r="E157" s="1128">
        <v>156</v>
      </c>
      <c r="F157" s="1151">
        <v>7.15</v>
      </c>
      <c r="G157" s="1140" t="s">
        <v>810</v>
      </c>
      <c r="H157" s="649" t="s">
        <v>812</v>
      </c>
      <c r="I157" s="649" t="s">
        <v>936</v>
      </c>
      <c r="J157" s="1166" t="s">
        <v>813</v>
      </c>
    </row>
    <row r="158" spans="1:10" s="950" customFormat="1" x14ac:dyDescent="0.35">
      <c r="A158" s="1137">
        <v>1.1000000000000001</v>
      </c>
      <c r="B158" s="1180" t="s">
        <v>810</v>
      </c>
      <c r="C158" s="1181" t="s">
        <v>811</v>
      </c>
      <c r="D158" s="1146" t="s">
        <v>959</v>
      </c>
      <c r="E158" s="1128">
        <v>157</v>
      </c>
      <c r="F158" s="1151">
        <v>7.16</v>
      </c>
      <c r="G158" s="1140" t="s">
        <v>810</v>
      </c>
      <c r="H158" s="649" t="s">
        <v>812</v>
      </c>
      <c r="I158" s="649" t="s">
        <v>936</v>
      </c>
      <c r="J158" s="1182" t="s">
        <v>813</v>
      </c>
    </row>
    <row r="159" spans="1:10" x14ac:dyDescent="0.35">
      <c r="A159" s="1183">
        <v>1.2</v>
      </c>
      <c r="B159" s="1184" t="s">
        <v>814</v>
      </c>
      <c r="C159" s="1171" t="s">
        <v>811</v>
      </c>
      <c r="D159" s="1127" t="s">
        <v>959</v>
      </c>
      <c r="E159" s="1128">
        <v>158</v>
      </c>
      <c r="F159" s="1151">
        <v>7.17</v>
      </c>
      <c r="G159" s="1140" t="s">
        <v>810</v>
      </c>
      <c r="H159" s="669" t="s">
        <v>812</v>
      </c>
      <c r="I159" s="649" t="s">
        <v>936</v>
      </c>
      <c r="J159" s="1172" t="s">
        <v>813</v>
      </c>
    </row>
    <row r="160" spans="1:10" x14ac:dyDescent="0.35">
      <c r="A160" s="1137">
        <v>2.1</v>
      </c>
      <c r="B160" s="1132" t="s">
        <v>810</v>
      </c>
      <c r="C160" s="1173" t="s">
        <v>811</v>
      </c>
      <c r="D160" s="1127" t="s">
        <v>959</v>
      </c>
      <c r="E160" s="1128">
        <v>159</v>
      </c>
      <c r="F160" s="1129" t="s">
        <v>785</v>
      </c>
      <c r="G160" s="1140" t="s">
        <v>810</v>
      </c>
      <c r="H160" s="669" t="s">
        <v>812</v>
      </c>
      <c r="I160" s="649" t="s">
        <v>936</v>
      </c>
      <c r="J160" s="1134" t="s">
        <v>813</v>
      </c>
    </row>
    <row r="161" spans="1:10" x14ac:dyDescent="0.35">
      <c r="A161" s="1138">
        <v>2.2000000000000002</v>
      </c>
      <c r="B161" s="1139" t="s">
        <v>537</v>
      </c>
      <c r="C161" s="1173" t="s">
        <v>811</v>
      </c>
      <c r="D161" s="1127" t="s">
        <v>959</v>
      </c>
      <c r="E161" s="1128">
        <v>160</v>
      </c>
      <c r="F161" s="1129" t="s">
        <v>787</v>
      </c>
      <c r="G161" s="1133" t="s">
        <v>874</v>
      </c>
      <c r="H161" s="669" t="s">
        <v>812</v>
      </c>
      <c r="I161" s="649" t="s">
        <v>936</v>
      </c>
      <c r="J161" s="1134" t="s">
        <v>875</v>
      </c>
    </row>
    <row r="162" spans="1:10" x14ac:dyDescent="0.35">
      <c r="A162" s="1138">
        <v>2.2999999999999998</v>
      </c>
      <c r="B162" s="1139" t="s">
        <v>810</v>
      </c>
      <c r="C162" s="1173" t="s">
        <v>811</v>
      </c>
      <c r="D162" s="1127" t="s">
        <v>959</v>
      </c>
      <c r="E162" s="1128">
        <v>161</v>
      </c>
      <c r="F162" s="1141">
        <v>8.1999999999999993</v>
      </c>
      <c r="G162" s="1140" t="s">
        <v>932</v>
      </c>
      <c r="H162" s="649" t="s">
        <v>812</v>
      </c>
      <c r="I162" s="649" t="s">
        <v>936</v>
      </c>
      <c r="J162" s="1134" t="s">
        <v>933</v>
      </c>
    </row>
    <row r="163" spans="1:10" x14ac:dyDescent="0.35">
      <c r="A163" s="1138">
        <v>2.4</v>
      </c>
      <c r="B163" s="1139" t="s">
        <v>822</v>
      </c>
      <c r="C163" s="1173" t="s">
        <v>811</v>
      </c>
      <c r="D163" s="1127" t="s">
        <v>959</v>
      </c>
      <c r="E163" s="1128">
        <v>162</v>
      </c>
      <c r="F163" s="1141">
        <v>8.3000000000000007</v>
      </c>
      <c r="G163" s="1140" t="s">
        <v>810</v>
      </c>
      <c r="H163" s="649" t="s">
        <v>812</v>
      </c>
      <c r="I163" s="649" t="s">
        <v>936</v>
      </c>
      <c r="J163" s="1134" t="s">
        <v>813</v>
      </c>
    </row>
    <row r="164" spans="1:10" x14ac:dyDescent="0.35">
      <c r="A164" s="1138">
        <v>2.5</v>
      </c>
      <c r="B164" s="1139" t="s">
        <v>825</v>
      </c>
      <c r="C164" s="1173" t="s">
        <v>811</v>
      </c>
      <c r="D164" s="1127" t="s">
        <v>959</v>
      </c>
      <c r="E164" s="1128">
        <v>163</v>
      </c>
      <c r="F164" s="1141">
        <v>8.4</v>
      </c>
      <c r="G164" s="1140" t="s">
        <v>934</v>
      </c>
      <c r="H164" s="649" t="s">
        <v>812</v>
      </c>
      <c r="I164" s="649" t="s">
        <v>936</v>
      </c>
      <c r="J164" s="1134" t="s">
        <v>935</v>
      </c>
    </row>
    <row r="165" spans="1:10" ht="15" thickBot="1" x14ac:dyDescent="0.4">
      <c r="A165" s="1138">
        <v>2.6</v>
      </c>
      <c r="B165" s="1139" t="s">
        <v>826</v>
      </c>
      <c r="C165" s="1173" t="s">
        <v>811</v>
      </c>
      <c r="D165" s="1127" t="s">
        <v>959</v>
      </c>
      <c r="E165" s="1128">
        <v>164</v>
      </c>
      <c r="F165" s="1174">
        <v>8.5</v>
      </c>
      <c r="G165" s="1185" t="s">
        <v>810</v>
      </c>
      <c r="H165" s="1186" t="s">
        <v>812</v>
      </c>
      <c r="I165" s="649" t="s">
        <v>936</v>
      </c>
      <c r="J165" s="1177" t="s">
        <v>813</v>
      </c>
    </row>
    <row r="166" spans="1:10" ht="15" thickTop="1" x14ac:dyDescent="0.35">
      <c r="A166" s="1142" t="s">
        <v>827</v>
      </c>
      <c r="B166" s="1139" t="s">
        <v>537</v>
      </c>
      <c r="C166" s="1173" t="s">
        <v>811</v>
      </c>
      <c r="D166" s="1127" t="s">
        <v>959</v>
      </c>
      <c r="E166" s="1128">
        <v>165</v>
      </c>
      <c r="F166" s="1129" t="s">
        <v>669</v>
      </c>
      <c r="G166" s="1187" t="s">
        <v>810</v>
      </c>
      <c r="H166" s="649" t="s">
        <v>812</v>
      </c>
      <c r="I166" s="649" t="s">
        <v>960</v>
      </c>
      <c r="J166" s="1172" t="s">
        <v>813</v>
      </c>
    </row>
    <row r="167" spans="1:10" x14ac:dyDescent="0.35">
      <c r="A167" s="1138" t="s">
        <v>828</v>
      </c>
      <c r="B167" s="1139" t="s">
        <v>829</v>
      </c>
      <c r="C167" s="1173" t="s">
        <v>811</v>
      </c>
      <c r="D167" s="1127" t="s">
        <v>959</v>
      </c>
      <c r="E167" s="1128">
        <v>166</v>
      </c>
      <c r="F167" s="1129" t="s">
        <v>671</v>
      </c>
      <c r="G167" s="1133" t="s">
        <v>815</v>
      </c>
      <c r="H167" s="649" t="s">
        <v>812</v>
      </c>
      <c r="I167" s="649" t="s">
        <v>960</v>
      </c>
      <c r="J167" s="1134" t="s">
        <v>816</v>
      </c>
    </row>
    <row r="168" spans="1:10" x14ac:dyDescent="0.35">
      <c r="A168" s="1138">
        <v>2.8</v>
      </c>
      <c r="B168" s="1139" t="s">
        <v>831</v>
      </c>
      <c r="C168" s="1173" t="s">
        <v>811</v>
      </c>
      <c r="D168" s="1127" t="s">
        <v>959</v>
      </c>
      <c r="E168" s="1128">
        <v>167</v>
      </c>
      <c r="F168" s="1141">
        <v>1.2</v>
      </c>
      <c r="G168" s="1140" t="s">
        <v>937</v>
      </c>
      <c r="H168" s="649" t="s">
        <v>812</v>
      </c>
      <c r="I168" s="649" t="s">
        <v>960</v>
      </c>
      <c r="J168" s="1134" t="s">
        <v>818</v>
      </c>
    </row>
    <row r="169" spans="1:10" x14ac:dyDescent="0.35">
      <c r="A169" s="1138">
        <v>2.9</v>
      </c>
      <c r="B169" s="1139" t="s">
        <v>834</v>
      </c>
      <c r="C169" s="1173" t="s">
        <v>811</v>
      </c>
      <c r="D169" s="1127" t="s">
        <v>959</v>
      </c>
      <c r="E169" s="1128">
        <v>168</v>
      </c>
      <c r="F169" s="1129" t="s">
        <v>674</v>
      </c>
      <c r="G169" s="1140" t="s">
        <v>810</v>
      </c>
      <c r="H169" s="649" t="s">
        <v>812</v>
      </c>
      <c r="I169" s="649" t="s">
        <v>960</v>
      </c>
      <c r="J169" s="1134" t="s">
        <v>813</v>
      </c>
    </row>
    <row r="170" spans="1:10" x14ac:dyDescent="0.35">
      <c r="A170" s="1143" t="s">
        <v>693</v>
      </c>
      <c r="B170" s="1136" t="s">
        <v>826</v>
      </c>
      <c r="C170" s="1173" t="s">
        <v>811</v>
      </c>
      <c r="D170" s="1127" t="s">
        <v>959</v>
      </c>
      <c r="E170" s="1128">
        <v>169</v>
      </c>
      <c r="F170" s="1129" t="s">
        <v>676</v>
      </c>
      <c r="G170" s="1140" t="s">
        <v>820</v>
      </c>
      <c r="H170" s="649" t="s">
        <v>812</v>
      </c>
      <c r="I170" s="649" t="s">
        <v>960</v>
      </c>
      <c r="J170" s="1134" t="s">
        <v>821</v>
      </c>
    </row>
    <row r="171" spans="1:10" x14ac:dyDescent="0.35">
      <c r="A171" s="1137" t="s">
        <v>835</v>
      </c>
      <c r="B171" s="1132" t="s">
        <v>810</v>
      </c>
      <c r="C171" s="1173" t="s">
        <v>811</v>
      </c>
      <c r="D171" s="1127" t="s">
        <v>959</v>
      </c>
      <c r="E171" s="1128">
        <v>170</v>
      </c>
      <c r="F171" s="1141">
        <v>1.4</v>
      </c>
      <c r="G171" s="1140" t="s">
        <v>823</v>
      </c>
      <c r="H171" s="649" t="s">
        <v>812</v>
      </c>
      <c r="I171" s="649" t="s">
        <v>960</v>
      </c>
      <c r="J171" s="1134" t="s">
        <v>824</v>
      </c>
    </row>
    <row r="172" spans="1:10" x14ac:dyDescent="0.35">
      <c r="A172" s="1138" t="s">
        <v>838</v>
      </c>
      <c r="B172" s="1139" t="s">
        <v>810</v>
      </c>
      <c r="C172" s="1173" t="s">
        <v>811</v>
      </c>
      <c r="D172" s="1127" t="s">
        <v>959</v>
      </c>
      <c r="E172" s="1128">
        <v>171</v>
      </c>
      <c r="F172" s="1141">
        <v>2.1</v>
      </c>
      <c r="G172" s="1140" t="s">
        <v>810</v>
      </c>
      <c r="H172" s="649" t="s">
        <v>812</v>
      </c>
      <c r="I172" s="649" t="s">
        <v>960</v>
      </c>
      <c r="J172" s="1134" t="s">
        <v>813</v>
      </c>
    </row>
    <row r="173" spans="1:10" x14ac:dyDescent="0.35">
      <c r="A173" s="1138" t="s">
        <v>699</v>
      </c>
      <c r="B173" s="1144" t="s">
        <v>840</v>
      </c>
      <c r="C173" s="1173" t="s">
        <v>811</v>
      </c>
      <c r="D173" s="1127" t="s">
        <v>959</v>
      </c>
      <c r="E173" s="1128">
        <v>172</v>
      </c>
      <c r="F173" s="1141">
        <v>2.2000000000000002</v>
      </c>
      <c r="G173" s="1140" t="s">
        <v>537</v>
      </c>
      <c r="H173" s="649" t="s">
        <v>812</v>
      </c>
      <c r="I173" s="649" t="s">
        <v>960</v>
      </c>
      <c r="J173" s="1134" t="s">
        <v>537</v>
      </c>
    </row>
    <row r="174" spans="1:10" x14ac:dyDescent="0.35">
      <c r="A174" s="1138" t="s">
        <v>700</v>
      </c>
      <c r="B174" s="1139" t="s">
        <v>822</v>
      </c>
      <c r="C174" s="1173" t="s">
        <v>811</v>
      </c>
      <c r="D174" s="1127" t="s">
        <v>959</v>
      </c>
      <c r="E174" s="1128">
        <v>173</v>
      </c>
      <c r="F174" s="1141">
        <v>2.2999999999999998</v>
      </c>
      <c r="G174" s="1140" t="s">
        <v>810</v>
      </c>
      <c r="H174" s="649" t="s">
        <v>812</v>
      </c>
      <c r="I174" s="649" t="s">
        <v>960</v>
      </c>
      <c r="J174" s="1134" t="s">
        <v>813</v>
      </c>
    </row>
    <row r="175" spans="1:10" x14ac:dyDescent="0.35">
      <c r="A175" s="1138" t="s">
        <v>701</v>
      </c>
      <c r="B175" s="1139" t="s">
        <v>842</v>
      </c>
      <c r="C175" s="1173" t="s">
        <v>811</v>
      </c>
      <c r="D175" s="1127" t="s">
        <v>959</v>
      </c>
      <c r="E175" s="1128">
        <v>174</v>
      </c>
      <c r="F175" s="1141">
        <v>2.4</v>
      </c>
      <c r="G175" s="1133" t="s">
        <v>822</v>
      </c>
      <c r="H175" s="649" t="s">
        <v>812</v>
      </c>
      <c r="I175" s="649" t="s">
        <v>960</v>
      </c>
      <c r="J175" s="1134" t="s">
        <v>830</v>
      </c>
    </row>
    <row r="176" spans="1:10" x14ac:dyDescent="0.35">
      <c r="A176" s="1138" t="s">
        <v>843</v>
      </c>
      <c r="B176" s="1144" t="s">
        <v>844</v>
      </c>
      <c r="C176" s="1173" t="s">
        <v>811</v>
      </c>
      <c r="D176" s="1127" t="s">
        <v>959</v>
      </c>
      <c r="E176" s="1128">
        <v>175</v>
      </c>
      <c r="F176" s="1141">
        <v>2.5</v>
      </c>
      <c r="G176" s="1133" t="s">
        <v>832</v>
      </c>
      <c r="H176" s="649" t="s">
        <v>812</v>
      </c>
      <c r="I176" s="649" t="s">
        <v>960</v>
      </c>
      <c r="J176" s="1134" t="s">
        <v>833</v>
      </c>
    </row>
    <row r="177" spans="1:10" x14ac:dyDescent="0.35">
      <c r="A177" s="1138" t="s">
        <v>845</v>
      </c>
      <c r="B177" s="1139" t="s">
        <v>846</v>
      </c>
      <c r="C177" s="1173" t="s">
        <v>811</v>
      </c>
      <c r="D177" s="1127" t="s">
        <v>959</v>
      </c>
      <c r="E177" s="1128">
        <v>176</v>
      </c>
      <c r="F177" s="1141">
        <v>2.6</v>
      </c>
      <c r="G177" s="1140" t="s">
        <v>810</v>
      </c>
      <c r="H177" s="649" t="s">
        <v>812</v>
      </c>
      <c r="I177" s="649" t="s">
        <v>960</v>
      </c>
      <c r="J177" s="1134" t="s">
        <v>813</v>
      </c>
    </row>
    <row r="178" spans="1:10" x14ac:dyDescent="0.35">
      <c r="A178" s="1138" t="s">
        <v>850</v>
      </c>
      <c r="B178" s="1136" t="s">
        <v>810</v>
      </c>
      <c r="C178" s="1173" t="s">
        <v>811</v>
      </c>
      <c r="D178" s="1127" t="s">
        <v>959</v>
      </c>
      <c r="E178" s="1128">
        <v>177</v>
      </c>
      <c r="F178" s="1129" t="s">
        <v>687</v>
      </c>
      <c r="G178" s="1133" t="s">
        <v>810</v>
      </c>
      <c r="H178" s="669" t="s">
        <v>812</v>
      </c>
      <c r="I178" s="649" t="s">
        <v>960</v>
      </c>
      <c r="J178" s="1134" t="s">
        <v>813</v>
      </c>
    </row>
    <row r="179" spans="1:10" x14ac:dyDescent="0.35">
      <c r="A179" s="1147" t="s">
        <v>852</v>
      </c>
      <c r="B179" s="1148" t="s">
        <v>810</v>
      </c>
      <c r="C179" s="1173" t="s">
        <v>811</v>
      </c>
      <c r="D179" s="1127" t="s">
        <v>959</v>
      </c>
      <c r="E179" s="1128">
        <v>178</v>
      </c>
      <c r="F179" s="1129" t="s">
        <v>689</v>
      </c>
      <c r="G179" s="1133" t="s">
        <v>836</v>
      </c>
      <c r="H179" s="669" t="s">
        <v>812</v>
      </c>
      <c r="I179" s="649" t="s">
        <v>960</v>
      </c>
      <c r="J179" s="1134" t="s">
        <v>837</v>
      </c>
    </row>
    <row r="180" spans="1:10" x14ac:dyDescent="0.35">
      <c r="A180" s="1149" t="s">
        <v>856</v>
      </c>
      <c r="B180" s="1150" t="s">
        <v>846</v>
      </c>
      <c r="C180" s="1173" t="s">
        <v>811</v>
      </c>
      <c r="D180" s="1127" t="s">
        <v>959</v>
      </c>
      <c r="E180" s="1128">
        <v>179</v>
      </c>
      <c r="F180" s="1141">
        <v>2.8</v>
      </c>
      <c r="G180" s="1140" t="s">
        <v>939</v>
      </c>
      <c r="H180" s="649" t="s">
        <v>812</v>
      </c>
      <c r="I180" s="649" t="s">
        <v>960</v>
      </c>
      <c r="J180" s="1134" t="s">
        <v>940</v>
      </c>
    </row>
    <row r="181" spans="1:10" x14ac:dyDescent="0.35">
      <c r="A181" s="1149" t="s">
        <v>858</v>
      </c>
      <c r="B181" s="1152" t="s">
        <v>859</v>
      </c>
      <c r="C181" s="1173" t="s">
        <v>811</v>
      </c>
      <c r="D181" s="1127" t="s">
        <v>959</v>
      </c>
      <c r="E181" s="1128">
        <v>180</v>
      </c>
      <c r="F181" s="1141">
        <v>2.9</v>
      </c>
      <c r="G181" s="1140" t="s">
        <v>822</v>
      </c>
      <c r="H181" s="649" t="s">
        <v>812</v>
      </c>
      <c r="I181" s="649" t="s">
        <v>960</v>
      </c>
      <c r="J181" s="1134" t="s">
        <v>830</v>
      </c>
    </row>
    <row r="182" spans="1:10" x14ac:dyDescent="0.35">
      <c r="A182" s="1153" t="s">
        <v>862</v>
      </c>
      <c r="B182" s="1154" t="s">
        <v>537</v>
      </c>
      <c r="C182" s="1173" t="s">
        <v>811</v>
      </c>
      <c r="D182" s="1127" t="s">
        <v>959</v>
      </c>
      <c r="E182" s="1128">
        <v>181</v>
      </c>
      <c r="F182" s="1145" t="s">
        <v>693</v>
      </c>
      <c r="G182" s="1133" t="s">
        <v>826</v>
      </c>
      <c r="H182" s="649" t="s">
        <v>812</v>
      </c>
      <c r="I182" s="649" t="s">
        <v>960</v>
      </c>
      <c r="J182" s="1134" t="s">
        <v>841</v>
      </c>
    </row>
    <row r="183" spans="1:10" x14ac:dyDescent="0.35">
      <c r="A183" s="1155" t="s">
        <v>863</v>
      </c>
      <c r="B183" s="1156" t="s">
        <v>810</v>
      </c>
      <c r="C183" s="1173" t="s">
        <v>811</v>
      </c>
      <c r="D183" s="1127" t="s">
        <v>959</v>
      </c>
      <c r="E183" s="1128">
        <v>182</v>
      </c>
      <c r="F183" s="1141">
        <v>3.1</v>
      </c>
      <c r="G183" s="1140" t="s">
        <v>810</v>
      </c>
      <c r="H183" s="649" t="s">
        <v>812</v>
      </c>
      <c r="I183" s="649" t="s">
        <v>960</v>
      </c>
      <c r="J183" s="1134" t="s">
        <v>813</v>
      </c>
    </row>
    <row r="184" spans="1:10" x14ac:dyDescent="0.35">
      <c r="A184" s="1157" t="s">
        <v>864</v>
      </c>
      <c r="B184" s="1156" t="s">
        <v>537</v>
      </c>
      <c r="C184" s="1173" t="s">
        <v>811</v>
      </c>
      <c r="D184" s="1127" t="s">
        <v>959</v>
      </c>
      <c r="E184" s="1128">
        <v>183</v>
      </c>
      <c r="F184" s="1141">
        <v>3.2</v>
      </c>
      <c r="G184" s="1140" t="s">
        <v>810</v>
      </c>
      <c r="H184" s="649" t="s">
        <v>812</v>
      </c>
      <c r="I184" s="649" t="s">
        <v>960</v>
      </c>
      <c r="J184" s="1134" t="s">
        <v>813</v>
      </c>
    </row>
    <row r="185" spans="1:10" x14ac:dyDescent="0.35">
      <c r="A185" s="1155" t="s">
        <v>868</v>
      </c>
      <c r="B185" s="1156" t="s">
        <v>822</v>
      </c>
      <c r="C185" s="1173" t="s">
        <v>811</v>
      </c>
      <c r="D185" s="1127" t="s">
        <v>959</v>
      </c>
      <c r="E185" s="1128">
        <v>184</v>
      </c>
      <c r="F185" s="1129" t="s">
        <v>847</v>
      </c>
      <c r="G185" s="1133" t="s">
        <v>848</v>
      </c>
      <c r="H185" s="669" t="s">
        <v>812</v>
      </c>
      <c r="I185" s="649" t="s">
        <v>960</v>
      </c>
      <c r="J185" s="1134" t="s">
        <v>849</v>
      </c>
    </row>
    <row r="186" spans="1:10" x14ac:dyDescent="0.35">
      <c r="A186" s="1157" t="s">
        <v>869</v>
      </c>
      <c r="B186" s="1156" t="s">
        <v>810</v>
      </c>
      <c r="C186" s="1173" t="s">
        <v>811</v>
      </c>
      <c r="D186" s="1127" t="s">
        <v>959</v>
      </c>
      <c r="E186" s="1128">
        <v>185</v>
      </c>
      <c r="F186" s="1129" t="s">
        <v>851</v>
      </c>
      <c r="G186" s="1133" t="s">
        <v>822</v>
      </c>
      <c r="H186" s="669" t="s">
        <v>812</v>
      </c>
      <c r="I186" s="649" t="s">
        <v>960</v>
      </c>
      <c r="J186" s="1134" t="s">
        <v>830</v>
      </c>
    </row>
    <row r="187" spans="1:10" x14ac:dyDescent="0.35">
      <c r="A187" s="1157" t="s">
        <v>872</v>
      </c>
      <c r="B187" s="1158" t="s">
        <v>873</v>
      </c>
      <c r="C187" s="1173" t="s">
        <v>811</v>
      </c>
      <c r="D187" s="1127" t="s">
        <v>959</v>
      </c>
      <c r="E187" s="1128">
        <v>186</v>
      </c>
      <c r="F187" s="1129" t="s">
        <v>853</v>
      </c>
      <c r="G187" s="1140" t="s">
        <v>854</v>
      </c>
      <c r="H187" s="669" t="s">
        <v>812</v>
      </c>
      <c r="I187" s="649" t="s">
        <v>960</v>
      </c>
      <c r="J187" s="1134" t="s">
        <v>855</v>
      </c>
    </row>
    <row r="188" spans="1:10" x14ac:dyDescent="0.35">
      <c r="A188" s="1157" t="s">
        <v>876</v>
      </c>
      <c r="B188" s="1156" t="s">
        <v>826</v>
      </c>
      <c r="C188" s="1173" t="s">
        <v>811</v>
      </c>
      <c r="D188" s="1127" t="s">
        <v>959</v>
      </c>
      <c r="E188" s="1128">
        <v>187</v>
      </c>
      <c r="F188" s="1141">
        <v>3.4</v>
      </c>
      <c r="G188" s="1140" t="s">
        <v>857</v>
      </c>
      <c r="H188" s="649" t="s">
        <v>812</v>
      </c>
      <c r="I188" s="649" t="s">
        <v>960</v>
      </c>
      <c r="J188" s="1134" t="s">
        <v>849</v>
      </c>
    </row>
    <row r="189" spans="1:10" x14ac:dyDescent="0.35">
      <c r="A189" s="1157" t="s">
        <v>877</v>
      </c>
      <c r="B189" s="1156" t="s">
        <v>810</v>
      </c>
      <c r="C189" s="1173" t="s">
        <v>811</v>
      </c>
      <c r="D189" s="1127" t="s">
        <v>959</v>
      </c>
      <c r="E189" s="1128">
        <v>188</v>
      </c>
      <c r="F189" s="1141">
        <v>3.5</v>
      </c>
      <c r="G189" s="1133" t="s">
        <v>860</v>
      </c>
      <c r="H189" s="649" t="s">
        <v>812</v>
      </c>
      <c r="I189" s="649" t="s">
        <v>960</v>
      </c>
      <c r="J189" s="1134" t="s">
        <v>861</v>
      </c>
    </row>
    <row r="190" spans="1:10" x14ac:dyDescent="0.35">
      <c r="A190" s="1157" t="s">
        <v>878</v>
      </c>
      <c r="B190" s="1156" t="s">
        <v>537</v>
      </c>
      <c r="C190" s="1173" t="s">
        <v>811</v>
      </c>
      <c r="D190" s="1127" t="s">
        <v>959</v>
      </c>
      <c r="E190" s="1128">
        <v>189</v>
      </c>
      <c r="F190" s="1141">
        <v>3.6</v>
      </c>
      <c r="G190" s="1140" t="s">
        <v>810</v>
      </c>
      <c r="H190" s="649" t="s">
        <v>812</v>
      </c>
      <c r="I190" s="649" t="s">
        <v>960</v>
      </c>
      <c r="J190" s="1134" t="s">
        <v>813</v>
      </c>
    </row>
    <row r="191" spans="1:10" x14ac:dyDescent="0.35">
      <c r="A191" s="1155" t="s">
        <v>881</v>
      </c>
      <c r="B191" s="1156" t="s">
        <v>819</v>
      </c>
      <c r="C191" s="1173" t="s">
        <v>811</v>
      </c>
      <c r="D191" s="1127" t="s">
        <v>959</v>
      </c>
      <c r="E191" s="1128">
        <v>190</v>
      </c>
      <c r="F191" s="1129" t="s">
        <v>708</v>
      </c>
      <c r="G191" s="1140" t="s">
        <v>810</v>
      </c>
      <c r="H191" s="669" t="s">
        <v>812</v>
      </c>
      <c r="I191" s="649" t="s">
        <v>960</v>
      </c>
      <c r="J191" s="1134" t="s">
        <v>813</v>
      </c>
    </row>
    <row r="192" spans="1:10" x14ac:dyDescent="0.35">
      <c r="A192" s="1157" t="s">
        <v>882</v>
      </c>
      <c r="B192" s="1156" t="s">
        <v>883</v>
      </c>
      <c r="C192" s="1173" t="s">
        <v>811</v>
      </c>
      <c r="D192" s="1127" t="s">
        <v>959</v>
      </c>
      <c r="E192" s="1128">
        <v>191</v>
      </c>
      <c r="F192" s="1129" t="s">
        <v>710</v>
      </c>
      <c r="G192" s="1140" t="s">
        <v>942</v>
      </c>
      <c r="H192" s="669" t="s">
        <v>812</v>
      </c>
      <c r="I192" s="649" t="s">
        <v>960</v>
      </c>
      <c r="J192" s="1134" t="s">
        <v>867</v>
      </c>
    </row>
    <row r="193" spans="1:10" x14ac:dyDescent="0.35">
      <c r="A193" s="1157" t="s">
        <v>886</v>
      </c>
      <c r="B193" s="1156" t="s">
        <v>887</v>
      </c>
      <c r="C193" s="1173" t="s">
        <v>811</v>
      </c>
      <c r="D193" s="1127" t="s">
        <v>959</v>
      </c>
      <c r="E193" s="1128">
        <v>192</v>
      </c>
      <c r="F193" s="1141">
        <v>4.2</v>
      </c>
      <c r="G193" s="1140" t="s">
        <v>911</v>
      </c>
      <c r="H193" s="649" t="s">
        <v>812</v>
      </c>
      <c r="I193" s="649" t="s">
        <v>960</v>
      </c>
      <c r="J193" s="1134" t="s">
        <v>885</v>
      </c>
    </row>
    <row r="194" spans="1:10" x14ac:dyDescent="0.35">
      <c r="A194" s="1157" t="s">
        <v>889</v>
      </c>
      <c r="B194" s="1156" t="s">
        <v>890</v>
      </c>
      <c r="C194" s="1173" t="s">
        <v>811</v>
      </c>
      <c r="D194" s="1127" t="s">
        <v>959</v>
      </c>
      <c r="E194" s="1128">
        <v>193</v>
      </c>
      <c r="F194" s="1141">
        <v>4.3</v>
      </c>
      <c r="G194" s="1133" t="s">
        <v>870</v>
      </c>
      <c r="H194" s="649" t="s">
        <v>812</v>
      </c>
      <c r="I194" s="649" t="s">
        <v>960</v>
      </c>
      <c r="J194" s="1134" t="s">
        <v>871</v>
      </c>
    </row>
    <row r="195" spans="1:10" x14ac:dyDescent="0.35">
      <c r="A195" s="1157" t="s">
        <v>891</v>
      </c>
      <c r="B195" s="1156" t="s">
        <v>810</v>
      </c>
      <c r="C195" s="1173" t="s">
        <v>811</v>
      </c>
      <c r="D195" s="1127" t="s">
        <v>959</v>
      </c>
      <c r="E195" s="1128">
        <v>194</v>
      </c>
      <c r="F195" s="1141">
        <v>4.4000000000000004</v>
      </c>
      <c r="G195" s="1133" t="s">
        <v>874</v>
      </c>
      <c r="H195" s="649" t="s">
        <v>812</v>
      </c>
      <c r="I195" s="649" t="s">
        <v>960</v>
      </c>
      <c r="J195" s="1134" t="s">
        <v>875</v>
      </c>
    </row>
    <row r="196" spans="1:10" x14ac:dyDescent="0.35">
      <c r="A196" s="1157" t="s">
        <v>740</v>
      </c>
      <c r="B196" s="1156" t="s">
        <v>892</v>
      </c>
      <c r="C196" s="1173" t="s">
        <v>811</v>
      </c>
      <c r="D196" s="1127" t="s">
        <v>959</v>
      </c>
      <c r="E196" s="1128">
        <v>195</v>
      </c>
      <c r="F196" s="1129" t="s">
        <v>717</v>
      </c>
      <c r="G196" s="1140" t="s">
        <v>537</v>
      </c>
      <c r="H196" s="669" t="s">
        <v>812</v>
      </c>
      <c r="I196" s="649" t="s">
        <v>960</v>
      </c>
      <c r="J196" s="1134" t="s">
        <v>537</v>
      </c>
    </row>
    <row r="197" spans="1:10" x14ac:dyDescent="0.35">
      <c r="A197" s="1157">
        <v>5.1100000000000003</v>
      </c>
      <c r="B197" s="1156" t="s">
        <v>943</v>
      </c>
      <c r="C197" s="1173" t="s">
        <v>811</v>
      </c>
      <c r="D197" s="1127" t="s">
        <v>959</v>
      </c>
      <c r="E197" s="1128">
        <v>196</v>
      </c>
      <c r="F197" s="1129" t="s">
        <v>719</v>
      </c>
      <c r="G197" s="1140" t="s">
        <v>810</v>
      </c>
      <c r="H197" s="669" t="s">
        <v>812</v>
      </c>
      <c r="I197" s="649" t="s">
        <v>960</v>
      </c>
      <c r="J197" s="1134" t="s">
        <v>813</v>
      </c>
    </row>
    <row r="198" spans="1:10" x14ac:dyDescent="0.35">
      <c r="A198" s="1157">
        <v>5.12</v>
      </c>
      <c r="B198" s="1156" t="s">
        <v>834</v>
      </c>
      <c r="C198" s="1173" t="s">
        <v>811</v>
      </c>
      <c r="D198" s="1127" t="s">
        <v>959</v>
      </c>
      <c r="E198" s="1128">
        <v>197</v>
      </c>
      <c r="F198" s="1129" t="s">
        <v>721</v>
      </c>
      <c r="G198" s="1159" t="s">
        <v>537</v>
      </c>
      <c r="H198" s="669" t="s">
        <v>812</v>
      </c>
      <c r="I198" s="649" t="s">
        <v>960</v>
      </c>
      <c r="J198" s="1134" t="s">
        <v>537</v>
      </c>
    </row>
    <row r="199" spans="1:10" x14ac:dyDescent="0.35">
      <c r="A199" s="1160">
        <v>5.13</v>
      </c>
      <c r="B199" s="1161" t="s">
        <v>944</v>
      </c>
      <c r="C199" s="1173" t="s">
        <v>811</v>
      </c>
      <c r="D199" s="1127" t="s">
        <v>959</v>
      </c>
      <c r="E199" s="1128">
        <v>198</v>
      </c>
      <c r="F199" s="1129" t="s">
        <v>723</v>
      </c>
      <c r="G199" s="1140" t="s">
        <v>822</v>
      </c>
      <c r="H199" s="669" t="s">
        <v>812</v>
      </c>
      <c r="I199" s="649" t="s">
        <v>960</v>
      </c>
      <c r="J199" s="1134" t="s">
        <v>830</v>
      </c>
    </row>
    <row r="200" spans="1:10" x14ac:dyDescent="0.35">
      <c r="A200" s="1153" t="s">
        <v>894</v>
      </c>
      <c r="B200" s="1154" t="s">
        <v>810</v>
      </c>
      <c r="C200" s="1173" t="s">
        <v>811</v>
      </c>
      <c r="D200" s="1127" t="s">
        <v>959</v>
      </c>
      <c r="E200" s="1128">
        <v>199</v>
      </c>
      <c r="F200" s="1141">
        <v>5.3</v>
      </c>
      <c r="G200" s="1133" t="s">
        <v>884</v>
      </c>
      <c r="H200" s="649" t="s">
        <v>812</v>
      </c>
      <c r="I200" s="649" t="s">
        <v>960</v>
      </c>
      <c r="J200" s="1134" t="s">
        <v>885</v>
      </c>
    </row>
    <row r="201" spans="1:10" x14ac:dyDescent="0.35">
      <c r="A201" s="1157" t="s">
        <v>895</v>
      </c>
      <c r="B201" s="1156" t="s">
        <v>810</v>
      </c>
      <c r="C201" s="1173" t="s">
        <v>811</v>
      </c>
      <c r="D201" s="1127" t="s">
        <v>959</v>
      </c>
      <c r="E201" s="1128">
        <v>200</v>
      </c>
      <c r="F201" s="1141">
        <v>5.4</v>
      </c>
      <c r="G201" s="1140" t="s">
        <v>888</v>
      </c>
      <c r="H201" s="649" t="s">
        <v>812</v>
      </c>
      <c r="I201" s="649" t="s">
        <v>960</v>
      </c>
      <c r="J201" s="1134" t="s">
        <v>849</v>
      </c>
    </row>
    <row r="202" spans="1:10" x14ac:dyDescent="0.35">
      <c r="A202" s="1157" t="s">
        <v>896</v>
      </c>
      <c r="B202" s="1156" t="s">
        <v>842</v>
      </c>
      <c r="C202" s="1173" t="s">
        <v>811</v>
      </c>
      <c r="D202" s="1127" t="s">
        <v>959</v>
      </c>
      <c r="E202" s="1128">
        <v>201</v>
      </c>
      <c r="F202" s="1141">
        <v>5.5</v>
      </c>
      <c r="G202" s="1133" t="s">
        <v>826</v>
      </c>
      <c r="H202" s="649" t="s">
        <v>812</v>
      </c>
      <c r="I202" s="649" t="s">
        <v>960</v>
      </c>
      <c r="J202" s="1134" t="s">
        <v>841</v>
      </c>
    </row>
    <row r="203" spans="1:10" x14ac:dyDescent="0.35">
      <c r="A203" s="1157" t="s">
        <v>897</v>
      </c>
      <c r="B203" s="1156" t="s">
        <v>898</v>
      </c>
      <c r="C203" s="1173" t="s">
        <v>811</v>
      </c>
      <c r="D203" s="1127" t="s">
        <v>959</v>
      </c>
      <c r="E203" s="1128">
        <v>202</v>
      </c>
      <c r="F203" s="1141">
        <v>5.6</v>
      </c>
      <c r="G203" s="1140" t="s">
        <v>810</v>
      </c>
      <c r="H203" s="649" t="s">
        <v>812</v>
      </c>
      <c r="I203" s="649" t="s">
        <v>960</v>
      </c>
      <c r="J203" s="1134" t="s">
        <v>813</v>
      </c>
    </row>
    <row r="204" spans="1:10" x14ac:dyDescent="0.35">
      <c r="A204" s="1157" t="s">
        <v>899</v>
      </c>
      <c r="B204" s="1156" t="s">
        <v>842</v>
      </c>
      <c r="C204" s="1173" t="s">
        <v>811</v>
      </c>
      <c r="D204" s="1127" t="s">
        <v>959</v>
      </c>
      <c r="E204" s="1128">
        <v>203</v>
      </c>
      <c r="F204" s="1129" t="s">
        <v>729</v>
      </c>
      <c r="G204" s="1140" t="s">
        <v>537</v>
      </c>
      <c r="H204" s="669" t="s">
        <v>812</v>
      </c>
      <c r="I204" s="649" t="s">
        <v>960</v>
      </c>
      <c r="J204" s="1134" t="s">
        <v>537</v>
      </c>
    </row>
    <row r="205" spans="1:10" x14ac:dyDescent="0.35">
      <c r="A205" s="1157" t="s">
        <v>900</v>
      </c>
      <c r="B205" s="1156" t="s">
        <v>842</v>
      </c>
      <c r="C205" s="1173" t="s">
        <v>811</v>
      </c>
      <c r="D205" s="1127" t="s">
        <v>959</v>
      </c>
      <c r="E205" s="1128">
        <v>204</v>
      </c>
      <c r="F205" s="1129" t="s">
        <v>731</v>
      </c>
      <c r="G205" s="1140" t="s">
        <v>819</v>
      </c>
      <c r="H205" s="669" t="s">
        <v>812</v>
      </c>
      <c r="I205" s="649" t="s">
        <v>960</v>
      </c>
      <c r="J205" s="1134" t="s">
        <v>839</v>
      </c>
    </row>
    <row r="206" spans="1:10" x14ac:dyDescent="0.35">
      <c r="A206" s="1157" t="s">
        <v>901</v>
      </c>
      <c r="B206" s="1156" t="s">
        <v>822</v>
      </c>
      <c r="C206" s="1173" t="s">
        <v>811</v>
      </c>
      <c r="D206" s="1127" t="s">
        <v>959</v>
      </c>
      <c r="E206" s="1128">
        <v>205</v>
      </c>
      <c r="F206" s="1129" t="s">
        <v>733</v>
      </c>
      <c r="G206" s="1140" t="s">
        <v>946</v>
      </c>
      <c r="H206" s="669" t="s">
        <v>812</v>
      </c>
      <c r="I206" s="649" t="s">
        <v>960</v>
      </c>
      <c r="J206" s="1178" t="s">
        <v>947</v>
      </c>
    </row>
    <row r="207" spans="1:10" x14ac:dyDescent="0.35">
      <c r="A207" s="1157" t="s">
        <v>902</v>
      </c>
      <c r="B207" s="1156" t="s">
        <v>822</v>
      </c>
      <c r="C207" s="1173" t="s">
        <v>811</v>
      </c>
      <c r="D207" s="1127" t="s">
        <v>959</v>
      </c>
      <c r="E207" s="1128">
        <v>206</v>
      </c>
      <c r="F207" s="1129" t="s">
        <v>735</v>
      </c>
      <c r="G207" s="1133" t="s">
        <v>887</v>
      </c>
      <c r="H207" s="669" t="s">
        <v>812</v>
      </c>
      <c r="I207" s="649" t="s">
        <v>960</v>
      </c>
      <c r="J207" s="1134" t="s">
        <v>893</v>
      </c>
    </row>
    <row r="208" spans="1:10" x14ac:dyDescent="0.35">
      <c r="A208" s="1160" t="s">
        <v>903</v>
      </c>
      <c r="B208" s="1161" t="s">
        <v>904</v>
      </c>
      <c r="C208" s="1173" t="s">
        <v>811</v>
      </c>
      <c r="D208" s="1127" t="s">
        <v>959</v>
      </c>
      <c r="E208" s="1128">
        <v>207</v>
      </c>
      <c r="F208" s="1129" t="s">
        <v>737</v>
      </c>
      <c r="G208" s="1140" t="s">
        <v>948</v>
      </c>
      <c r="H208" s="669" t="s">
        <v>812</v>
      </c>
      <c r="I208" s="649" t="s">
        <v>960</v>
      </c>
      <c r="J208" s="1162" t="s">
        <v>949</v>
      </c>
    </row>
    <row r="209" spans="1:10" x14ac:dyDescent="0.35">
      <c r="A209" s="1153" t="s">
        <v>905</v>
      </c>
      <c r="B209" s="1154" t="s">
        <v>810</v>
      </c>
      <c r="C209" s="1173" t="s">
        <v>811</v>
      </c>
      <c r="D209" s="1127" t="s">
        <v>959</v>
      </c>
      <c r="E209" s="1128">
        <v>208</v>
      </c>
      <c r="F209" s="1141">
        <v>5.9</v>
      </c>
      <c r="G209" s="1140" t="s">
        <v>810</v>
      </c>
      <c r="H209" s="649" t="s">
        <v>812</v>
      </c>
      <c r="I209" s="649" t="s">
        <v>960</v>
      </c>
      <c r="J209" s="1134" t="s">
        <v>813</v>
      </c>
    </row>
    <row r="210" spans="1:10" x14ac:dyDescent="0.35">
      <c r="A210" s="1157" t="s">
        <v>908</v>
      </c>
      <c r="B210" s="1158" t="s">
        <v>909</v>
      </c>
      <c r="C210" s="1173" t="s">
        <v>811</v>
      </c>
      <c r="D210" s="1127" t="s">
        <v>959</v>
      </c>
      <c r="E210" s="1128">
        <v>209</v>
      </c>
      <c r="F210" s="1145" t="s">
        <v>740</v>
      </c>
      <c r="G210" s="1140" t="s">
        <v>961</v>
      </c>
      <c r="H210" s="649" t="s">
        <v>812</v>
      </c>
      <c r="I210" s="649" t="s">
        <v>960</v>
      </c>
      <c r="J210" s="1134" t="s">
        <v>951</v>
      </c>
    </row>
    <row r="211" spans="1:10" x14ac:dyDescent="0.35">
      <c r="A211" s="1157" t="s">
        <v>910</v>
      </c>
      <c r="B211" s="1156" t="s">
        <v>911</v>
      </c>
      <c r="C211" s="1173" t="s">
        <v>811</v>
      </c>
      <c r="D211" s="1127" t="s">
        <v>959</v>
      </c>
      <c r="E211" s="1128">
        <v>210</v>
      </c>
      <c r="F211" s="1141">
        <v>5.1100000000000003</v>
      </c>
      <c r="G211" s="1140" t="s">
        <v>943</v>
      </c>
      <c r="H211" s="649" t="s">
        <v>812</v>
      </c>
      <c r="I211" s="649" t="s">
        <v>960</v>
      </c>
      <c r="J211" s="1134" t="s">
        <v>953</v>
      </c>
    </row>
    <row r="212" spans="1:10" x14ac:dyDescent="0.35">
      <c r="A212" s="1157" t="s">
        <v>913</v>
      </c>
      <c r="B212" s="1156" t="s">
        <v>810</v>
      </c>
      <c r="C212" s="1173" t="s">
        <v>811</v>
      </c>
      <c r="D212" s="1127" t="s">
        <v>959</v>
      </c>
      <c r="E212" s="1128">
        <v>211</v>
      </c>
      <c r="F212" s="1141">
        <v>5.12</v>
      </c>
      <c r="G212" s="1140" t="s">
        <v>834</v>
      </c>
      <c r="H212" s="649" t="s">
        <v>812</v>
      </c>
      <c r="I212" s="649" t="s">
        <v>960</v>
      </c>
      <c r="J212" s="1134">
        <v>10</v>
      </c>
    </row>
    <row r="213" spans="1:10" x14ac:dyDescent="0.35">
      <c r="A213" s="1155" t="s">
        <v>914</v>
      </c>
      <c r="B213" s="1156" t="s">
        <v>537</v>
      </c>
      <c r="C213" s="1173" t="s">
        <v>811</v>
      </c>
      <c r="D213" s="1127" t="s">
        <v>959</v>
      </c>
      <c r="E213" s="1128">
        <v>212</v>
      </c>
      <c r="F213" s="1141">
        <v>5.13</v>
      </c>
      <c r="G213" s="1140" t="s">
        <v>962</v>
      </c>
      <c r="H213" s="649" t="s">
        <v>812</v>
      </c>
      <c r="I213" s="649" t="s">
        <v>960</v>
      </c>
      <c r="J213" s="1134" t="s">
        <v>955</v>
      </c>
    </row>
    <row r="214" spans="1:10" x14ac:dyDescent="0.35">
      <c r="A214" s="1157" t="s">
        <v>915</v>
      </c>
      <c r="B214" s="1156" t="s">
        <v>537</v>
      </c>
      <c r="C214" s="1173" t="s">
        <v>811</v>
      </c>
      <c r="D214" s="1127" t="s">
        <v>959</v>
      </c>
      <c r="E214" s="1128">
        <v>213</v>
      </c>
      <c r="F214" s="1141">
        <v>6.1</v>
      </c>
      <c r="G214" s="1140" t="s">
        <v>810</v>
      </c>
      <c r="H214" s="649" t="s">
        <v>812</v>
      </c>
      <c r="I214" s="649" t="s">
        <v>960</v>
      </c>
      <c r="J214" s="1134" t="s">
        <v>813</v>
      </c>
    </row>
    <row r="215" spans="1:10" x14ac:dyDescent="0.35">
      <c r="A215" s="1155" t="s">
        <v>917</v>
      </c>
      <c r="B215" s="1156" t="s">
        <v>826</v>
      </c>
      <c r="C215" s="1173" t="s">
        <v>811</v>
      </c>
      <c r="D215" s="1127" t="s">
        <v>959</v>
      </c>
      <c r="E215" s="1128">
        <v>214</v>
      </c>
      <c r="F215" s="1141">
        <v>6.2</v>
      </c>
      <c r="G215" s="1140" t="s">
        <v>810</v>
      </c>
      <c r="H215" s="649" t="s">
        <v>812</v>
      </c>
      <c r="I215" s="649" t="s">
        <v>960</v>
      </c>
      <c r="J215" s="1134" t="s">
        <v>813</v>
      </c>
    </row>
    <row r="216" spans="1:10" x14ac:dyDescent="0.35">
      <c r="A216" s="1157">
        <v>7.5</v>
      </c>
      <c r="B216" s="1156" t="s">
        <v>810</v>
      </c>
      <c r="C216" s="1173" t="s">
        <v>811</v>
      </c>
      <c r="D216" s="1127" t="s">
        <v>959</v>
      </c>
      <c r="E216" s="1128">
        <v>215</v>
      </c>
      <c r="F216" s="1141">
        <v>6.3</v>
      </c>
      <c r="G216" s="1140" t="s">
        <v>854</v>
      </c>
      <c r="H216" s="649" t="s">
        <v>812</v>
      </c>
      <c r="I216" s="649" t="s">
        <v>960</v>
      </c>
      <c r="J216" s="1162" t="s">
        <v>855</v>
      </c>
    </row>
    <row r="217" spans="1:10" x14ac:dyDescent="0.35">
      <c r="A217" s="1157">
        <v>7.6</v>
      </c>
      <c r="B217" s="1156" t="s">
        <v>810</v>
      </c>
      <c r="C217" s="1173" t="s">
        <v>811</v>
      </c>
      <c r="D217" s="1127" t="s">
        <v>959</v>
      </c>
      <c r="E217" s="1128">
        <v>216</v>
      </c>
      <c r="F217" s="1141">
        <v>6.4</v>
      </c>
      <c r="G217" s="1140" t="s">
        <v>906</v>
      </c>
      <c r="H217" s="649" t="s">
        <v>812</v>
      </c>
      <c r="I217" s="649" t="s">
        <v>960</v>
      </c>
      <c r="J217" s="1134" t="s">
        <v>907</v>
      </c>
    </row>
    <row r="218" spans="1:10" x14ac:dyDescent="0.35">
      <c r="A218" s="1157">
        <v>7.7</v>
      </c>
      <c r="B218" s="1156" t="s">
        <v>810</v>
      </c>
      <c r="C218" s="1173" t="s">
        <v>811</v>
      </c>
      <c r="D218" s="1127" t="s">
        <v>959</v>
      </c>
      <c r="E218" s="1128">
        <v>217</v>
      </c>
      <c r="F218" s="1129" t="s">
        <v>750</v>
      </c>
      <c r="G218" s="1133" t="s">
        <v>819</v>
      </c>
      <c r="H218" s="669" t="s">
        <v>812</v>
      </c>
      <c r="I218" s="649" t="s">
        <v>960</v>
      </c>
      <c r="J218" s="1134" t="s">
        <v>839</v>
      </c>
    </row>
    <row r="219" spans="1:10" x14ac:dyDescent="0.35">
      <c r="A219" s="1157">
        <v>7.8</v>
      </c>
      <c r="B219" s="1156" t="s">
        <v>810</v>
      </c>
      <c r="C219" s="1173" t="s">
        <v>811</v>
      </c>
      <c r="D219" s="1127" t="s">
        <v>959</v>
      </c>
      <c r="E219" s="1128">
        <v>218</v>
      </c>
      <c r="F219" s="1129" t="s">
        <v>752</v>
      </c>
      <c r="G219" s="1133" t="s">
        <v>912</v>
      </c>
      <c r="H219" s="669" t="s">
        <v>812</v>
      </c>
      <c r="I219" s="649" t="s">
        <v>960</v>
      </c>
      <c r="J219" s="1134" t="s">
        <v>839</v>
      </c>
    </row>
    <row r="220" spans="1:10" x14ac:dyDescent="0.35">
      <c r="A220" s="1163" t="s">
        <v>920</v>
      </c>
      <c r="B220" s="1156" t="s">
        <v>537</v>
      </c>
      <c r="C220" s="1173" t="s">
        <v>811</v>
      </c>
      <c r="D220" s="1127" t="s">
        <v>959</v>
      </c>
      <c r="E220" s="1128">
        <v>219</v>
      </c>
      <c r="F220" s="1141">
        <v>6.6</v>
      </c>
      <c r="G220" s="1140" t="s">
        <v>817</v>
      </c>
      <c r="H220" s="649" t="s">
        <v>812</v>
      </c>
      <c r="I220" s="649" t="s">
        <v>960</v>
      </c>
      <c r="J220" s="1162" t="s">
        <v>818</v>
      </c>
    </row>
    <row r="221" spans="1:10" x14ac:dyDescent="0.35">
      <c r="A221" s="1157" t="s">
        <v>921</v>
      </c>
      <c r="B221" s="1156" t="s">
        <v>810</v>
      </c>
      <c r="C221" s="1173" t="s">
        <v>811</v>
      </c>
      <c r="D221" s="1127" t="s">
        <v>959</v>
      </c>
      <c r="E221" s="1128">
        <v>220</v>
      </c>
      <c r="F221" s="1141">
        <v>7.1</v>
      </c>
      <c r="G221" s="1140" t="s">
        <v>810</v>
      </c>
      <c r="H221" s="649" t="s">
        <v>812</v>
      </c>
      <c r="I221" s="649" t="s">
        <v>960</v>
      </c>
      <c r="J221" s="1134" t="s">
        <v>813</v>
      </c>
    </row>
    <row r="222" spans="1:10" x14ac:dyDescent="0.35">
      <c r="A222" s="1157" t="s">
        <v>922</v>
      </c>
      <c r="B222" s="1156" t="s">
        <v>810</v>
      </c>
      <c r="C222" s="1173" t="s">
        <v>811</v>
      </c>
      <c r="D222" s="1127" t="s">
        <v>959</v>
      </c>
      <c r="E222" s="1128">
        <v>221</v>
      </c>
      <c r="F222" s="1129" t="s">
        <v>758</v>
      </c>
      <c r="G222" s="1133" t="s">
        <v>916</v>
      </c>
      <c r="H222" s="669" t="s">
        <v>812</v>
      </c>
      <c r="I222" s="649" t="s">
        <v>960</v>
      </c>
      <c r="J222" s="1134" t="s">
        <v>849</v>
      </c>
    </row>
    <row r="223" spans="1:10" x14ac:dyDescent="0.35">
      <c r="A223" s="1157" t="s">
        <v>772</v>
      </c>
      <c r="B223" s="1156" t="s">
        <v>810</v>
      </c>
      <c r="C223" s="1173" t="s">
        <v>811</v>
      </c>
      <c r="D223" s="1127" t="s">
        <v>959</v>
      </c>
      <c r="E223" s="1128">
        <v>222</v>
      </c>
      <c r="F223" s="1129" t="s">
        <v>760</v>
      </c>
      <c r="G223" s="1133" t="s">
        <v>918</v>
      </c>
      <c r="H223" s="669" t="s">
        <v>812</v>
      </c>
      <c r="I223" s="649" t="s">
        <v>960</v>
      </c>
      <c r="J223" s="1134" t="s">
        <v>919</v>
      </c>
    </row>
    <row r="224" spans="1:10" x14ac:dyDescent="0.35">
      <c r="A224" s="1157">
        <v>7.11</v>
      </c>
      <c r="B224" s="1156" t="s">
        <v>810</v>
      </c>
      <c r="C224" s="1173" t="s">
        <v>811</v>
      </c>
      <c r="D224" s="1127" t="s">
        <v>959</v>
      </c>
      <c r="E224" s="1128">
        <v>223</v>
      </c>
      <c r="F224" s="1129" t="s">
        <v>761</v>
      </c>
      <c r="G224" s="1140" t="s">
        <v>537</v>
      </c>
      <c r="H224" s="669" t="s">
        <v>812</v>
      </c>
      <c r="I224" s="649" t="s">
        <v>960</v>
      </c>
      <c r="J224" s="1134" t="s">
        <v>537</v>
      </c>
    </row>
    <row r="225" spans="1:10" x14ac:dyDescent="0.35">
      <c r="A225" s="1157">
        <v>7.12</v>
      </c>
      <c r="B225" s="1156" t="s">
        <v>810</v>
      </c>
      <c r="C225" s="1173" t="s">
        <v>811</v>
      </c>
      <c r="D225" s="1127" t="s">
        <v>959</v>
      </c>
      <c r="E225" s="1128">
        <v>224</v>
      </c>
      <c r="F225" s="1129" t="s">
        <v>763</v>
      </c>
      <c r="G225" s="1140" t="s">
        <v>826</v>
      </c>
      <c r="H225" s="669" t="s">
        <v>812</v>
      </c>
      <c r="I225" s="649" t="s">
        <v>960</v>
      </c>
      <c r="J225" s="1134" t="s">
        <v>841</v>
      </c>
    </row>
    <row r="226" spans="1:10" x14ac:dyDescent="0.35">
      <c r="A226" s="1157">
        <v>7.13</v>
      </c>
      <c r="B226" s="1156" t="s">
        <v>923</v>
      </c>
      <c r="C226" s="1173" t="s">
        <v>811</v>
      </c>
      <c r="D226" s="1127" t="s">
        <v>959</v>
      </c>
      <c r="E226" s="1128">
        <v>225</v>
      </c>
      <c r="F226" s="1129" t="s">
        <v>764</v>
      </c>
      <c r="G226" s="1140" t="s">
        <v>537</v>
      </c>
      <c r="H226" s="669" t="s">
        <v>812</v>
      </c>
      <c r="I226" s="649" t="s">
        <v>960</v>
      </c>
      <c r="J226" s="1134" t="s">
        <v>537</v>
      </c>
    </row>
    <row r="227" spans="1:10" x14ac:dyDescent="0.35">
      <c r="A227" s="1157">
        <v>7.14</v>
      </c>
      <c r="B227" s="1156" t="s">
        <v>810</v>
      </c>
      <c r="C227" s="1173" t="s">
        <v>811</v>
      </c>
      <c r="D227" s="1127" t="s">
        <v>959</v>
      </c>
      <c r="E227" s="1128">
        <v>226</v>
      </c>
      <c r="F227" s="1129" t="s">
        <v>766</v>
      </c>
      <c r="G227" s="1140" t="s">
        <v>826</v>
      </c>
      <c r="H227" s="669" t="s">
        <v>812</v>
      </c>
      <c r="I227" s="649" t="s">
        <v>960</v>
      </c>
      <c r="J227" s="1134" t="s">
        <v>841</v>
      </c>
    </row>
    <row r="228" spans="1:10" x14ac:dyDescent="0.35">
      <c r="A228" s="1157">
        <v>7.15</v>
      </c>
      <c r="B228" s="1156" t="s">
        <v>810</v>
      </c>
      <c r="C228" s="1173" t="s">
        <v>811</v>
      </c>
      <c r="D228" s="1127" t="s">
        <v>959</v>
      </c>
      <c r="E228" s="1128">
        <v>227</v>
      </c>
      <c r="F228" s="1141">
        <v>7.5</v>
      </c>
      <c r="G228" s="1140" t="s">
        <v>810</v>
      </c>
      <c r="H228" s="649" t="s">
        <v>812</v>
      </c>
      <c r="I228" s="649" t="s">
        <v>960</v>
      </c>
      <c r="J228" s="1134" t="s">
        <v>813</v>
      </c>
    </row>
    <row r="229" spans="1:10" x14ac:dyDescent="0.35">
      <c r="A229" s="1157">
        <v>7.16</v>
      </c>
      <c r="B229" s="1156" t="s">
        <v>810</v>
      </c>
      <c r="C229" s="1173" t="s">
        <v>811</v>
      </c>
      <c r="D229" s="1127" t="s">
        <v>959</v>
      </c>
      <c r="E229" s="1128">
        <v>228</v>
      </c>
      <c r="F229" s="1141">
        <v>7.6</v>
      </c>
      <c r="G229" s="1140" t="s">
        <v>810</v>
      </c>
      <c r="H229" s="649" t="s">
        <v>812</v>
      </c>
      <c r="I229" s="649" t="s">
        <v>960</v>
      </c>
      <c r="J229" s="1134" t="s">
        <v>813</v>
      </c>
    </row>
    <row r="230" spans="1:10" x14ac:dyDescent="0.35">
      <c r="A230" s="1160">
        <v>7.17</v>
      </c>
      <c r="B230" s="1161" t="s">
        <v>874</v>
      </c>
      <c r="C230" s="1173" t="s">
        <v>811</v>
      </c>
      <c r="D230" s="1127" t="s">
        <v>959</v>
      </c>
      <c r="E230" s="1128">
        <v>229</v>
      </c>
      <c r="F230" s="1141">
        <v>7.7</v>
      </c>
      <c r="G230" s="1140" t="s">
        <v>810</v>
      </c>
      <c r="H230" s="649" t="s">
        <v>812</v>
      </c>
      <c r="I230" s="649" t="s">
        <v>960</v>
      </c>
      <c r="J230" s="1134" t="s">
        <v>813</v>
      </c>
    </row>
    <row r="231" spans="1:10" x14ac:dyDescent="0.35">
      <c r="A231" s="1153" t="s">
        <v>926</v>
      </c>
      <c r="B231" s="1154" t="s">
        <v>810</v>
      </c>
      <c r="C231" s="1173" t="s">
        <v>811</v>
      </c>
      <c r="D231" s="1127" t="s">
        <v>959</v>
      </c>
      <c r="E231" s="1128">
        <v>230</v>
      </c>
      <c r="F231" s="1141">
        <v>7.8</v>
      </c>
      <c r="G231" s="1140" t="s">
        <v>810</v>
      </c>
      <c r="H231" s="649" t="s">
        <v>812</v>
      </c>
      <c r="I231" s="649" t="s">
        <v>960</v>
      </c>
      <c r="J231" s="1134" t="s">
        <v>813</v>
      </c>
    </row>
    <row r="232" spans="1:10" x14ac:dyDescent="0.35">
      <c r="A232" s="1157" t="s">
        <v>927</v>
      </c>
      <c r="B232" s="1156" t="s">
        <v>810</v>
      </c>
      <c r="C232" s="1173" t="s">
        <v>811</v>
      </c>
      <c r="D232" s="1127" t="s">
        <v>959</v>
      </c>
      <c r="E232" s="1128">
        <v>231</v>
      </c>
      <c r="F232" s="1141">
        <v>7.9</v>
      </c>
      <c r="G232" s="1140" t="s">
        <v>810</v>
      </c>
      <c r="H232" s="649" t="s">
        <v>812</v>
      </c>
      <c r="I232" s="649" t="s">
        <v>960</v>
      </c>
      <c r="J232" s="1134" t="s">
        <v>813</v>
      </c>
    </row>
    <row r="233" spans="1:10" x14ac:dyDescent="0.35">
      <c r="A233" s="1157" t="s">
        <v>928</v>
      </c>
      <c r="B233" s="1156" t="s">
        <v>810</v>
      </c>
      <c r="C233" s="1173" t="s">
        <v>811</v>
      </c>
      <c r="D233" s="1127" t="s">
        <v>959</v>
      </c>
      <c r="E233" s="1128">
        <v>232</v>
      </c>
      <c r="F233" s="1145" t="s">
        <v>772</v>
      </c>
      <c r="G233" s="1140" t="s">
        <v>956</v>
      </c>
      <c r="H233" s="649" t="s">
        <v>812</v>
      </c>
      <c r="I233" s="649" t="s">
        <v>960</v>
      </c>
      <c r="J233" s="1134" t="s">
        <v>849</v>
      </c>
    </row>
    <row r="234" spans="1:10" x14ac:dyDescent="0.35">
      <c r="A234" s="1157" t="s">
        <v>929</v>
      </c>
      <c r="B234" s="1156" t="s">
        <v>874</v>
      </c>
      <c r="C234" s="1173" t="s">
        <v>811</v>
      </c>
      <c r="D234" s="1127" t="s">
        <v>959</v>
      </c>
      <c r="E234" s="1128">
        <v>233</v>
      </c>
      <c r="F234" s="1141">
        <v>7.11</v>
      </c>
      <c r="G234" s="1140" t="s">
        <v>810</v>
      </c>
      <c r="H234" s="649" t="s">
        <v>812</v>
      </c>
      <c r="I234" s="649" t="s">
        <v>960</v>
      </c>
      <c r="J234" s="1134" t="s">
        <v>813</v>
      </c>
    </row>
    <row r="235" spans="1:10" s="950" customFormat="1" x14ac:dyDescent="0.35">
      <c r="A235" s="1164" t="s">
        <v>930</v>
      </c>
      <c r="B235" s="1165" t="s">
        <v>819</v>
      </c>
      <c r="C235" s="1188" t="s">
        <v>811</v>
      </c>
      <c r="D235" s="1146" t="s">
        <v>959</v>
      </c>
      <c r="E235" s="1128">
        <v>234</v>
      </c>
      <c r="F235" s="1151">
        <v>7.12</v>
      </c>
      <c r="G235" s="1189" t="s">
        <v>810</v>
      </c>
      <c r="H235" s="649" t="s">
        <v>812</v>
      </c>
      <c r="I235" s="649" t="s">
        <v>960</v>
      </c>
      <c r="J235" s="1166" t="s">
        <v>813</v>
      </c>
    </row>
    <row r="236" spans="1:10" x14ac:dyDescent="0.35">
      <c r="A236" s="1169">
        <v>1.1000000000000001</v>
      </c>
      <c r="B236" s="1170" t="s">
        <v>810</v>
      </c>
      <c r="C236" s="1190" t="s">
        <v>812</v>
      </c>
      <c r="D236" s="1127" t="s">
        <v>28</v>
      </c>
      <c r="E236" s="1128">
        <v>235</v>
      </c>
      <c r="F236" s="1129" t="s">
        <v>776</v>
      </c>
      <c r="G236" s="1187" t="s">
        <v>537</v>
      </c>
      <c r="H236" s="669" t="s">
        <v>812</v>
      </c>
      <c r="I236" s="649" t="s">
        <v>960</v>
      </c>
      <c r="J236" s="1172" t="s">
        <v>537</v>
      </c>
    </row>
    <row r="237" spans="1:10" x14ac:dyDescent="0.35">
      <c r="A237" s="1135">
        <v>1.2</v>
      </c>
      <c r="B237" s="1136" t="s">
        <v>814</v>
      </c>
      <c r="C237" s="1190" t="s">
        <v>812</v>
      </c>
      <c r="D237" s="1127" t="s">
        <v>28</v>
      </c>
      <c r="E237" s="1128">
        <v>236</v>
      </c>
      <c r="F237" s="1129" t="s">
        <v>778</v>
      </c>
      <c r="G237" s="1140" t="s">
        <v>957</v>
      </c>
      <c r="H237" s="669" t="s">
        <v>812</v>
      </c>
      <c r="I237" s="649" t="s">
        <v>960</v>
      </c>
      <c r="J237" s="1134" t="s">
        <v>537</v>
      </c>
    </row>
    <row r="238" spans="1:10" x14ac:dyDescent="0.35">
      <c r="A238" s="1137">
        <v>2.1</v>
      </c>
      <c r="B238" s="1132" t="s">
        <v>810</v>
      </c>
      <c r="C238" s="1190" t="s">
        <v>812</v>
      </c>
      <c r="D238" s="1127" t="s">
        <v>28</v>
      </c>
      <c r="E238" s="1128">
        <v>237</v>
      </c>
      <c r="F238" s="1141">
        <v>7.14</v>
      </c>
      <c r="G238" s="1140" t="s">
        <v>810</v>
      </c>
      <c r="H238" s="649" t="s">
        <v>812</v>
      </c>
      <c r="I238" s="649" t="s">
        <v>960</v>
      </c>
      <c r="J238" s="1134" t="s">
        <v>813</v>
      </c>
    </row>
    <row r="239" spans="1:10" x14ac:dyDescent="0.35">
      <c r="A239" s="1138">
        <v>2.2000000000000002</v>
      </c>
      <c r="B239" s="1139" t="s">
        <v>810</v>
      </c>
      <c r="C239" s="1190" t="s">
        <v>812</v>
      </c>
      <c r="D239" s="1127" t="s">
        <v>28</v>
      </c>
      <c r="E239" s="1128">
        <v>238</v>
      </c>
      <c r="F239" s="1141">
        <v>7.15</v>
      </c>
      <c r="G239" s="1140" t="s">
        <v>810</v>
      </c>
      <c r="H239" s="649" t="s">
        <v>812</v>
      </c>
      <c r="I239" s="649" t="s">
        <v>960</v>
      </c>
      <c r="J239" s="1134" t="s">
        <v>813</v>
      </c>
    </row>
    <row r="240" spans="1:10" x14ac:dyDescent="0.35">
      <c r="A240" s="1138">
        <v>2.2999999999999998</v>
      </c>
      <c r="B240" s="1139" t="s">
        <v>810</v>
      </c>
      <c r="C240" s="1190" t="s">
        <v>812</v>
      </c>
      <c r="D240" s="1127" t="s">
        <v>28</v>
      </c>
      <c r="E240" s="1128">
        <v>239</v>
      </c>
      <c r="F240" s="1141">
        <v>7.16</v>
      </c>
      <c r="G240" s="1140" t="s">
        <v>810</v>
      </c>
      <c r="H240" s="649" t="s">
        <v>812</v>
      </c>
      <c r="I240" s="649" t="s">
        <v>960</v>
      </c>
      <c r="J240" s="1134" t="s">
        <v>813</v>
      </c>
    </row>
    <row r="241" spans="1:10" x14ac:dyDescent="0.35">
      <c r="A241" s="1138">
        <v>2.4</v>
      </c>
      <c r="B241" s="1139" t="s">
        <v>822</v>
      </c>
      <c r="C241" s="1190" t="s">
        <v>812</v>
      </c>
      <c r="D241" s="1127" t="s">
        <v>28</v>
      </c>
      <c r="E241" s="1128">
        <v>240</v>
      </c>
      <c r="F241" s="1141">
        <v>7.17</v>
      </c>
      <c r="G241" s="1140" t="s">
        <v>810</v>
      </c>
      <c r="H241" s="649" t="s">
        <v>812</v>
      </c>
      <c r="I241" s="649" t="s">
        <v>960</v>
      </c>
      <c r="J241" s="1134" t="s">
        <v>813</v>
      </c>
    </row>
    <row r="242" spans="1:10" x14ac:dyDescent="0.35">
      <c r="A242" s="1138">
        <v>2.5</v>
      </c>
      <c r="B242" s="1139" t="s">
        <v>825</v>
      </c>
      <c r="C242" s="1190" t="s">
        <v>812</v>
      </c>
      <c r="D242" s="1127" t="s">
        <v>28</v>
      </c>
      <c r="E242" s="1128">
        <v>241</v>
      </c>
      <c r="F242" s="1129" t="s">
        <v>785</v>
      </c>
      <c r="G242" s="1140" t="s">
        <v>810</v>
      </c>
      <c r="H242" s="669" t="s">
        <v>812</v>
      </c>
      <c r="I242" s="649" t="s">
        <v>960</v>
      </c>
      <c r="J242" s="1134" t="s">
        <v>813</v>
      </c>
    </row>
    <row r="243" spans="1:10" x14ac:dyDescent="0.35">
      <c r="A243" s="1138">
        <v>2.6</v>
      </c>
      <c r="B243" s="1139" t="s">
        <v>826</v>
      </c>
      <c r="C243" s="1190" t="s">
        <v>812</v>
      </c>
      <c r="D243" s="1127" t="s">
        <v>28</v>
      </c>
      <c r="E243" s="1128">
        <v>242</v>
      </c>
      <c r="F243" s="1129" t="s">
        <v>787</v>
      </c>
      <c r="G243" s="1133" t="s">
        <v>874</v>
      </c>
      <c r="H243" s="669" t="s">
        <v>812</v>
      </c>
      <c r="I243" s="649" t="s">
        <v>960</v>
      </c>
      <c r="J243" s="1134" t="s">
        <v>875</v>
      </c>
    </row>
    <row r="244" spans="1:10" x14ac:dyDescent="0.35">
      <c r="A244" s="1142" t="s">
        <v>827</v>
      </c>
      <c r="B244" s="1139" t="s">
        <v>810</v>
      </c>
      <c r="C244" s="1190" t="s">
        <v>812</v>
      </c>
      <c r="D244" s="1127" t="s">
        <v>28</v>
      </c>
      <c r="E244" s="1128">
        <v>243</v>
      </c>
      <c r="F244" s="1141">
        <v>8.1999999999999993</v>
      </c>
      <c r="G244" s="1140" t="s">
        <v>932</v>
      </c>
      <c r="H244" s="649" t="s">
        <v>812</v>
      </c>
      <c r="I244" s="649" t="s">
        <v>960</v>
      </c>
      <c r="J244" s="1134" t="s">
        <v>933</v>
      </c>
    </row>
    <row r="245" spans="1:10" x14ac:dyDescent="0.35">
      <c r="A245" s="1138" t="s">
        <v>828</v>
      </c>
      <c r="B245" s="1139" t="s">
        <v>963</v>
      </c>
      <c r="C245" s="1190" t="s">
        <v>812</v>
      </c>
      <c r="D245" s="1127" t="s">
        <v>28</v>
      </c>
      <c r="E245" s="1128">
        <v>244</v>
      </c>
      <c r="F245" s="1141">
        <v>8.3000000000000007</v>
      </c>
      <c r="G245" s="1140" t="s">
        <v>810</v>
      </c>
      <c r="H245" s="649" t="s">
        <v>812</v>
      </c>
      <c r="I245" s="649" t="s">
        <v>960</v>
      </c>
      <c r="J245" s="1134" t="s">
        <v>813</v>
      </c>
    </row>
    <row r="246" spans="1:10" x14ac:dyDescent="0.35">
      <c r="A246" s="1138">
        <v>2.8</v>
      </c>
      <c r="B246" s="1139" t="s">
        <v>831</v>
      </c>
      <c r="C246" s="1190" t="s">
        <v>812</v>
      </c>
      <c r="D246" s="1127" t="s">
        <v>28</v>
      </c>
      <c r="E246" s="1128">
        <v>245</v>
      </c>
      <c r="F246" s="1141">
        <v>8.4</v>
      </c>
      <c r="G246" s="1140" t="s">
        <v>934</v>
      </c>
      <c r="H246" s="649" t="s">
        <v>812</v>
      </c>
      <c r="I246" s="649" t="s">
        <v>960</v>
      </c>
      <c r="J246" s="1134" t="s">
        <v>935</v>
      </c>
    </row>
    <row r="247" spans="1:10" ht="15" thickBot="1" x14ac:dyDescent="0.4">
      <c r="A247" s="1138">
        <v>2.9</v>
      </c>
      <c r="B247" s="1139" t="s">
        <v>834</v>
      </c>
      <c r="C247" s="1190" t="s">
        <v>812</v>
      </c>
      <c r="D247" s="1127" t="s">
        <v>28</v>
      </c>
      <c r="E247" s="1128">
        <v>246</v>
      </c>
      <c r="F247" s="1174">
        <v>8.5</v>
      </c>
      <c r="G247" s="1185" t="s">
        <v>810</v>
      </c>
      <c r="H247" s="1186" t="s">
        <v>812</v>
      </c>
      <c r="I247" s="649" t="s">
        <v>960</v>
      </c>
      <c r="J247" s="1177" t="s">
        <v>813</v>
      </c>
    </row>
    <row r="248" spans="1:10" ht="15" thickTop="1" x14ac:dyDescent="0.35">
      <c r="A248" s="1143" t="s">
        <v>693</v>
      </c>
      <c r="B248" s="1136" t="s">
        <v>826</v>
      </c>
      <c r="C248" s="1190" t="s">
        <v>812</v>
      </c>
      <c r="D248" s="1127" t="s">
        <v>28</v>
      </c>
      <c r="E248" s="1128">
        <v>247</v>
      </c>
      <c r="F248" s="1129" t="s">
        <v>669</v>
      </c>
      <c r="G248" s="1140" t="s">
        <v>810</v>
      </c>
      <c r="H248" s="342" t="s">
        <v>811</v>
      </c>
      <c r="I248" s="649" t="s">
        <v>28</v>
      </c>
      <c r="J248" s="1134" t="s">
        <v>813</v>
      </c>
    </row>
    <row r="249" spans="1:10" x14ac:dyDescent="0.35">
      <c r="A249" s="1137" t="s">
        <v>835</v>
      </c>
      <c r="B249" s="1132" t="s">
        <v>810</v>
      </c>
      <c r="C249" s="1190" t="s">
        <v>812</v>
      </c>
      <c r="D249" s="1127" t="s">
        <v>28</v>
      </c>
      <c r="E249" s="1128">
        <v>248</v>
      </c>
      <c r="F249" s="1129" t="s">
        <v>671</v>
      </c>
      <c r="G249" s="1133" t="s">
        <v>815</v>
      </c>
      <c r="H249" s="342" t="s">
        <v>811</v>
      </c>
      <c r="I249" s="649" t="s">
        <v>28</v>
      </c>
      <c r="J249" s="1134" t="s">
        <v>816</v>
      </c>
    </row>
    <row r="250" spans="1:10" x14ac:dyDescent="0.35">
      <c r="A250" s="1138" t="s">
        <v>838</v>
      </c>
      <c r="B250" s="1139" t="s">
        <v>810</v>
      </c>
      <c r="C250" s="1190" t="s">
        <v>812</v>
      </c>
      <c r="D250" s="1127" t="s">
        <v>28</v>
      </c>
      <c r="E250" s="1128">
        <v>249</v>
      </c>
      <c r="F250" s="1141">
        <v>1.2</v>
      </c>
      <c r="G250" s="1140" t="s">
        <v>937</v>
      </c>
      <c r="H250" s="342" t="s">
        <v>811</v>
      </c>
      <c r="I250" s="649" t="s">
        <v>28</v>
      </c>
      <c r="J250" s="1134" t="s">
        <v>818</v>
      </c>
    </row>
    <row r="251" spans="1:10" x14ac:dyDescent="0.35">
      <c r="A251" s="1138" t="s">
        <v>699</v>
      </c>
      <c r="B251" s="1144" t="s">
        <v>840</v>
      </c>
      <c r="C251" s="1190" t="s">
        <v>812</v>
      </c>
      <c r="D251" s="1127" t="s">
        <v>28</v>
      </c>
      <c r="E251" s="1128">
        <v>250</v>
      </c>
      <c r="F251" s="1129" t="s">
        <v>674</v>
      </c>
      <c r="G251" s="1140" t="s">
        <v>810</v>
      </c>
      <c r="H251" s="342" t="s">
        <v>811</v>
      </c>
      <c r="I251" s="649" t="s">
        <v>28</v>
      </c>
      <c r="J251" s="1134" t="s">
        <v>813</v>
      </c>
    </row>
    <row r="252" spans="1:10" x14ac:dyDescent="0.35">
      <c r="A252" s="1138" t="s">
        <v>700</v>
      </c>
      <c r="B252" s="1139" t="s">
        <v>822</v>
      </c>
      <c r="C252" s="1190" t="s">
        <v>812</v>
      </c>
      <c r="D252" s="1127" t="s">
        <v>28</v>
      </c>
      <c r="E252" s="1128">
        <v>251</v>
      </c>
      <c r="F252" s="1129" t="s">
        <v>676</v>
      </c>
      <c r="G252" s="1140" t="s">
        <v>820</v>
      </c>
      <c r="H252" s="342" t="s">
        <v>811</v>
      </c>
      <c r="I252" s="649" t="s">
        <v>28</v>
      </c>
      <c r="J252" s="1134" t="s">
        <v>821</v>
      </c>
    </row>
    <row r="253" spans="1:10" x14ac:dyDescent="0.35">
      <c r="A253" s="1138" t="s">
        <v>701</v>
      </c>
      <c r="B253" s="1139" t="s">
        <v>842</v>
      </c>
      <c r="C253" s="1190" t="s">
        <v>812</v>
      </c>
      <c r="D253" s="1127" t="s">
        <v>28</v>
      </c>
      <c r="E253" s="1128">
        <v>252</v>
      </c>
      <c r="F253" s="1141">
        <v>1.4</v>
      </c>
      <c r="G253" s="1140" t="s">
        <v>823</v>
      </c>
      <c r="H253" s="342" t="s">
        <v>811</v>
      </c>
      <c r="I253" s="649" t="s">
        <v>28</v>
      </c>
      <c r="J253" s="1134" t="s">
        <v>824</v>
      </c>
    </row>
    <row r="254" spans="1:10" x14ac:dyDescent="0.35">
      <c r="A254" s="1138" t="s">
        <v>843</v>
      </c>
      <c r="B254" s="1144" t="s">
        <v>844</v>
      </c>
      <c r="C254" s="1190" t="s">
        <v>812</v>
      </c>
      <c r="D254" s="1127" t="s">
        <v>28</v>
      </c>
      <c r="E254" s="1128">
        <v>253</v>
      </c>
      <c r="F254" s="1141">
        <v>2.1</v>
      </c>
      <c r="G254" s="1140" t="s">
        <v>810</v>
      </c>
      <c r="H254" s="342" t="s">
        <v>811</v>
      </c>
      <c r="I254" s="649" t="s">
        <v>28</v>
      </c>
      <c r="J254" s="1134" t="s">
        <v>813</v>
      </c>
    </row>
    <row r="255" spans="1:10" x14ac:dyDescent="0.35">
      <c r="A255" s="1138" t="s">
        <v>845</v>
      </c>
      <c r="B255" s="1139" t="s">
        <v>846</v>
      </c>
      <c r="C255" s="1190" t="s">
        <v>812</v>
      </c>
      <c r="D255" s="1127" t="s">
        <v>28</v>
      </c>
      <c r="E255" s="1128">
        <v>254</v>
      </c>
      <c r="F255" s="1141">
        <v>2.2000000000000002</v>
      </c>
      <c r="G255" s="1140" t="s">
        <v>819</v>
      </c>
      <c r="H255" s="342" t="s">
        <v>811</v>
      </c>
      <c r="I255" s="649" t="s">
        <v>28</v>
      </c>
      <c r="J255" s="1134">
        <v>2</v>
      </c>
    </row>
    <row r="256" spans="1:10" x14ac:dyDescent="0.35">
      <c r="A256" s="1138" t="s">
        <v>850</v>
      </c>
      <c r="B256" s="1136" t="s">
        <v>810</v>
      </c>
      <c r="C256" s="1190" t="s">
        <v>812</v>
      </c>
      <c r="D256" s="1127" t="s">
        <v>28</v>
      </c>
      <c r="E256" s="1128">
        <v>255</v>
      </c>
      <c r="F256" s="1141">
        <v>2.2999999999999998</v>
      </c>
      <c r="G256" s="1140" t="s">
        <v>810</v>
      </c>
      <c r="H256" s="342" t="s">
        <v>811</v>
      </c>
      <c r="I256" s="649" t="s">
        <v>28</v>
      </c>
      <c r="J256" s="1134" t="s">
        <v>813</v>
      </c>
    </row>
    <row r="257" spans="1:10" x14ac:dyDescent="0.35">
      <c r="A257" s="1147" t="s">
        <v>852</v>
      </c>
      <c r="B257" s="1148" t="s">
        <v>810</v>
      </c>
      <c r="C257" s="1190" t="s">
        <v>812</v>
      </c>
      <c r="D257" s="1127" t="s">
        <v>28</v>
      </c>
      <c r="E257" s="1128">
        <v>256</v>
      </c>
      <c r="F257" s="1141">
        <v>2.4</v>
      </c>
      <c r="G257" s="1133" t="s">
        <v>822</v>
      </c>
      <c r="H257" s="342" t="s">
        <v>811</v>
      </c>
      <c r="I257" s="649" t="s">
        <v>28</v>
      </c>
      <c r="J257" s="1134" t="s">
        <v>830</v>
      </c>
    </row>
    <row r="258" spans="1:10" x14ac:dyDescent="0.35">
      <c r="A258" s="1149" t="s">
        <v>856</v>
      </c>
      <c r="B258" s="1150" t="s">
        <v>846</v>
      </c>
      <c r="C258" s="1190" t="s">
        <v>812</v>
      </c>
      <c r="D258" s="1127" t="s">
        <v>28</v>
      </c>
      <c r="E258" s="1128">
        <v>257</v>
      </c>
      <c r="F258" s="1141">
        <v>2.5</v>
      </c>
      <c r="G258" s="1133" t="s">
        <v>832</v>
      </c>
      <c r="H258" s="342" t="s">
        <v>811</v>
      </c>
      <c r="I258" s="649" t="s">
        <v>28</v>
      </c>
      <c r="J258" s="1134" t="s">
        <v>833</v>
      </c>
    </row>
    <row r="259" spans="1:10" x14ac:dyDescent="0.35">
      <c r="A259" s="1149" t="s">
        <v>858</v>
      </c>
      <c r="B259" s="1152" t="s">
        <v>859</v>
      </c>
      <c r="C259" s="1190" t="s">
        <v>812</v>
      </c>
      <c r="D259" s="1127" t="s">
        <v>28</v>
      </c>
      <c r="E259" s="1128">
        <v>258</v>
      </c>
      <c r="F259" s="1141">
        <v>2.6</v>
      </c>
      <c r="G259" s="1140" t="s">
        <v>810</v>
      </c>
      <c r="H259" s="342" t="s">
        <v>811</v>
      </c>
      <c r="I259" s="649" t="s">
        <v>28</v>
      </c>
      <c r="J259" s="1134" t="s">
        <v>813</v>
      </c>
    </row>
    <row r="260" spans="1:10" x14ac:dyDescent="0.35">
      <c r="A260" s="1153" t="s">
        <v>862</v>
      </c>
      <c r="B260" s="1154" t="s">
        <v>810</v>
      </c>
      <c r="C260" s="1190" t="s">
        <v>812</v>
      </c>
      <c r="D260" s="1127" t="s">
        <v>28</v>
      </c>
      <c r="E260" s="1128">
        <v>259</v>
      </c>
      <c r="F260" s="1129" t="s">
        <v>687</v>
      </c>
      <c r="G260" s="1140" t="s">
        <v>537</v>
      </c>
      <c r="H260" s="342" t="s">
        <v>811</v>
      </c>
      <c r="I260" s="649" t="s">
        <v>28</v>
      </c>
      <c r="J260" s="1134" t="s">
        <v>537</v>
      </c>
    </row>
    <row r="261" spans="1:10" x14ac:dyDescent="0.35">
      <c r="A261" s="1155" t="s">
        <v>863</v>
      </c>
      <c r="B261" s="1156" t="s">
        <v>537</v>
      </c>
      <c r="C261" s="1190" t="s">
        <v>812</v>
      </c>
      <c r="D261" s="1127" t="s">
        <v>28</v>
      </c>
      <c r="E261" s="1128">
        <v>260</v>
      </c>
      <c r="F261" s="1129" t="s">
        <v>689</v>
      </c>
      <c r="G261" s="1140" t="s">
        <v>964</v>
      </c>
      <c r="H261" s="950" t="s">
        <v>811</v>
      </c>
      <c r="I261" s="649" t="s">
        <v>28</v>
      </c>
      <c r="J261" s="1134" t="s">
        <v>965</v>
      </c>
    </row>
    <row r="262" spans="1:10" x14ac:dyDescent="0.35">
      <c r="A262" s="1157" t="s">
        <v>864</v>
      </c>
      <c r="B262" s="1156" t="s">
        <v>865</v>
      </c>
      <c r="C262" s="1190" t="s">
        <v>812</v>
      </c>
      <c r="D262" s="1127" t="s">
        <v>28</v>
      </c>
      <c r="E262" s="1128">
        <v>261</v>
      </c>
      <c r="F262" s="1141">
        <v>2.8</v>
      </c>
      <c r="G262" s="1140" t="s">
        <v>939</v>
      </c>
      <c r="H262" s="342" t="s">
        <v>811</v>
      </c>
      <c r="I262" s="649" t="s">
        <v>28</v>
      </c>
      <c r="J262" s="1134" t="s">
        <v>940</v>
      </c>
    </row>
    <row r="263" spans="1:10" x14ac:dyDescent="0.35">
      <c r="A263" s="1155" t="s">
        <v>868</v>
      </c>
      <c r="B263" s="1156" t="s">
        <v>537</v>
      </c>
      <c r="C263" s="1190" t="s">
        <v>812</v>
      </c>
      <c r="D263" s="1127" t="s">
        <v>28</v>
      </c>
      <c r="E263" s="1128">
        <v>262</v>
      </c>
      <c r="F263" s="1141">
        <v>2.9</v>
      </c>
      <c r="G263" s="1140" t="s">
        <v>822</v>
      </c>
      <c r="H263" s="342" t="s">
        <v>811</v>
      </c>
      <c r="I263" s="649" t="s">
        <v>28</v>
      </c>
      <c r="J263" s="1134" t="s">
        <v>830</v>
      </c>
    </row>
    <row r="264" spans="1:10" x14ac:dyDescent="0.35">
      <c r="A264" s="1157" t="s">
        <v>869</v>
      </c>
      <c r="B264" s="1156" t="s">
        <v>810</v>
      </c>
      <c r="C264" s="1190" t="s">
        <v>812</v>
      </c>
      <c r="D264" s="1127" t="s">
        <v>28</v>
      </c>
      <c r="E264" s="1128">
        <v>263</v>
      </c>
      <c r="F264" s="1145" t="s">
        <v>693</v>
      </c>
      <c r="G264" s="1140" t="s">
        <v>826</v>
      </c>
      <c r="H264" s="342" t="s">
        <v>811</v>
      </c>
      <c r="I264" s="649" t="s">
        <v>28</v>
      </c>
      <c r="J264" s="1134" t="s">
        <v>841</v>
      </c>
    </row>
    <row r="265" spans="1:10" x14ac:dyDescent="0.35">
      <c r="A265" s="1157" t="s">
        <v>872</v>
      </c>
      <c r="B265" s="1158" t="s">
        <v>873</v>
      </c>
      <c r="C265" s="1190" t="s">
        <v>812</v>
      </c>
      <c r="D265" s="1127" t="s">
        <v>28</v>
      </c>
      <c r="E265" s="1128">
        <v>264</v>
      </c>
      <c r="F265" s="1141">
        <v>3.1</v>
      </c>
      <c r="G265" s="1140" t="s">
        <v>810</v>
      </c>
      <c r="H265" s="342" t="s">
        <v>811</v>
      </c>
      <c r="I265" s="649" t="s">
        <v>28</v>
      </c>
      <c r="J265" s="1134" t="s">
        <v>813</v>
      </c>
    </row>
    <row r="266" spans="1:10" x14ac:dyDescent="0.35">
      <c r="A266" s="1157" t="s">
        <v>876</v>
      </c>
      <c r="B266" s="1156" t="s">
        <v>826</v>
      </c>
      <c r="C266" s="1190" t="s">
        <v>812</v>
      </c>
      <c r="D266" s="1127" t="s">
        <v>28</v>
      </c>
      <c r="E266" s="1128">
        <v>265</v>
      </c>
      <c r="F266" s="1141">
        <v>3.2</v>
      </c>
      <c r="G266" s="1140" t="s">
        <v>810</v>
      </c>
      <c r="H266" s="342" t="s">
        <v>811</v>
      </c>
      <c r="I266" s="649" t="s">
        <v>28</v>
      </c>
      <c r="J266" s="1134" t="s">
        <v>813</v>
      </c>
    </row>
    <row r="267" spans="1:10" x14ac:dyDescent="0.35">
      <c r="A267" s="1157" t="s">
        <v>877</v>
      </c>
      <c r="B267" s="1156" t="s">
        <v>810</v>
      </c>
      <c r="C267" s="1190" t="s">
        <v>812</v>
      </c>
      <c r="D267" s="1127" t="s">
        <v>28</v>
      </c>
      <c r="E267" s="1128">
        <v>266</v>
      </c>
      <c r="F267" s="1129" t="s">
        <v>847</v>
      </c>
      <c r="G267" s="1133" t="s">
        <v>848</v>
      </c>
      <c r="H267" s="950" t="s">
        <v>811</v>
      </c>
      <c r="I267" s="649" t="s">
        <v>28</v>
      </c>
      <c r="J267" s="1134" t="s">
        <v>849</v>
      </c>
    </row>
    <row r="268" spans="1:10" x14ac:dyDescent="0.35">
      <c r="A268" s="1157" t="s">
        <v>878</v>
      </c>
      <c r="B268" s="1156" t="s">
        <v>810</v>
      </c>
      <c r="C268" s="1190" t="s">
        <v>812</v>
      </c>
      <c r="D268" s="1127" t="s">
        <v>28</v>
      </c>
      <c r="E268" s="1128">
        <v>267</v>
      </c>
      <c r="F268" s="1129" t="s">
        <v>851</v>
      </c>
      <c r="G268" s="1133" t="s">
        <v>822</v>
      </c>
      <c r="H268" s="950" t="s">
        <v>811</v>
      </c>
      <c r="I268" s="649" t="s">
        <v>28</v>
      </c>
      <c r="J268" s="1134" t="s">
        <v>830</v>
      </c>
    </row>
    <row r="269" spans="1:10" x14ac:dyDescent="0.35">
      <c r="A269" s="1155" t="s">
        <v>881</v>
      </c>
      <c r="B269" s="1156" t="s">
        <v>537</v>
      </c>
      <c r="C269" s="1190" t="s">
        <v>812</v>
      </c>
      <c r="D269" s="1127" t="s">
        <v>28</v>
      </c>
      <c r="E269" s="1128">
        <v>268</v>
      </c>
      <c r="F269" s="1129" t="s">
        <v>853</v>
      </c>
      <c r="G269" s="1140" t="s">
        <v>854</v>
      </c>
      <c r="H269" s="950" t="s">
        <v>811</v>
      </c>
      <c r="I269" s="649" t="s">
        <v>28</v>
      </c>
      <c r="J269" s="1134" t="s">
        <v>855</v>
      </c>
    </row>
    <row r="270" spans="1:10" x14ac:dyDescent="0.35">
      <c r="A270" s="1157" t="s">
        <v>882</v>
      </c>
      <c r="B270" s="1156" t="s">
        <v>883</v>
      </c>
      <c r="C270" s="1190" t="s">
        <v>812</v>
      </c>
      <c r="D270" s="1127" t="s">
        <v>28</v>
      </c>
      <c r="E270" s="1128">
        <v>269</v>
      </c>
      <c r="F270" s="1141">
        <v>3.4</v>
      </c>
      <c r="G270" s="1140" t="s">
        <v>857</v>
      </c>
      <c r="H270" s="342" t="s">
        <v>811</v>
      </c>
      <c r="I270" s="649" t="s">
        <v>28</v>
      </c>
      <c r="J270" s="1134" t="s">
        <v>849</v>
      </c>
    </row>
    <row r="271" spans="1:10" x14ac:dyDescent="0.35">
      <c r="A271" s="1157" t="s">
        <v>886</v>
      </c>
      <c r="B271" s="1156" t="s">
        <v>887</v>
      </c>
      <c r="C271" s="1190" t="s">
        <v>812</v>
      </c>
      <c r="D271" s="1127" t="s">
        <v>28</v>
      </c>
      <c r="E271" s="1128">
        <v>270</v>
      </c>
      <c r="F271" s="1141">
        <v>3.5</v>
      </c>
      <c r="G271" s="1133" t="s">
        <v>860</v>
      </c>
      <c r="H271" s="342" t="s">
        <v>811</v>
      </c>
      <c r="I271" s="649" t="s">
        <v>28</v>
      </c>
      <c r="J271" s="1134" t="s">
        <v>861</v>
      </c>
    </row>
    <row r="272" spans="1:10" x14ac:dyDescent="0.35">
      <c r="A272" s="1157" t="s">
        <v>889</v>
      </c>
      <c r="B272" s="1156" t="s">
        <v>890</v>
      </c>
      <c r="C272" s="1190" t="s">
        <v>812</v>
      </c>
      <c r="D272" s="1127" t="s">
        <v>28</v>
      </c>
      <c r="E272" s="1128">
        <v>271</v>
      </c>
      <c r="F272" s="1141">
        <v>3.6</v>
      </c>
      <c r="G272" s="1140" t="s">
        <v>810</v>
      </c>
      <c r="H272" s="342" t="s">
        <v>811</v>
      </c>
      <c r="I272" s="649" t="s">
        <v>28</v>
      </c>
      <c r="J272" s="1134" t="s">
        <v>813</v>
      </c>
    </row>
    <row r="273" spans="1:10" x14ac:dyDescent="0.35">
      <c r="A273" s="1157" t="s">
        <v>891</v>
      </c>
      <c r="B273" s="1156" t="s">
        <v>810</v>
      </c>
      <c r="C273" s="1190" t="s">
        <v>812</v>
      </c>
      <c r="D273" s="1127" t="s">
        <v>28</v>
      </c>
      <c r="E273" s="1128">
        <v>272</v>
      </c>
      <c r="F273" s="1129" t="s">
        <v>708</v>
      </c>
      <c r="G273" s="1140" t="s">
        <v>810</v>
      </c>
      <c r="H273" s="950" t="s">
        <v>811</v>
      </c>
      <c r="I273" s="649" t="s">
        <v>28</v>
      </c>
      <c r="J273" s="1134" t="s">
        <v>813</v>
      </c>
    </row>
    <row r="274" spans="1:10" x14ac:dyDescent="0.35">
      <c r="A274" s="1157" t="s">
        <v>740</v>
      </c>
      <c r="B274" s="1156" t="s">
        <v>892</v>
      </c>
      <c r="C274" s="1190" t="s">
        <v>812</v>
      </c>
      <c r="D274" s="1127" t="s">
        <v>28</v>
      </c>
      <c r="E274" s="1128">
        <v>273</v>
      </c>
      <c r="F274" s="1129" t="s">
        <v>710</v>
      </c>
      <c r="G274" s="1140" t="s">
        <v>866</v>
      </c>
      <c r="H274" s="950" t="s">
        <v>811</v>
      </c>
      <c r="I274" s="649" t="s">
        <v>28</v>
      </c>
      <c r="J274" s="1134" t="s">
        <v>867</v>
      </c>
    </row>
    <row r="275" spans="1:10" x14ac:dyDescent="0.35">
      <c r="A275" s="1157">
        <v>5.1100000000000003</v>
      </c>
      <c r="B275" s="1156" t="s">
        <v>537</v>
      </c>
      <c r="C275" s="1190" t="s">
        <v>812</v>
      </c>
      <c r="D275" s="1127" t="s">
        <v>28</v>
      </c>
      <c r="E275" s="1128">
        <v>274</v>
      </c>
      <c r="F275" s="1141">
        <v>4.2</v>
      </c>
      <c r="G275" s="1140" t="s">
        <v>819</v>
      </c>
      <c r="H275" s="342" t="s">
        <v>811</v>
      </c>
      <c r="I275" s="649" t="s">
        <v>28</v>
      </c>
      <c r="J275" s="1134" t="s">
        <v>839</v>
      </c>
    </row>
    <row r="276" spans="1:10" x14ac:dyDescent="0.35">
      <c r="A276" s="1157">
        <v>5.12</v>
      </c>
      <c r="B276" s="1156" t="s">
        <v>537</v>
      </c>
      <c r="C276" s="1190" t="s">
        <v>812</v>
      </c>
      <c r="D276" s="1127" t="s">
        <v>28</v>
      </c>
      <c r="E276" s="1128">
        <v>275</v>
      </c>
      <c r="F276" s="1141">
        <v>4.3</v>
      </c>
      <c r="G276" s="1133" t="s">
        <v>870</v>
      </c>
      <c r="H276" s="342" t="s">
        <v>811</v>
      </c>
      <c r="I276" s="649" t="s">
        <v>28</v>
      </c>
      <c r="J276" s="1134" t="s">
        <v>871</v>
      </c>
    </row>
    <row r="277" spans="1:10" x14ac:dyDescent="0.35">
      <c r="A277" s="1160">
        <v>5.13</v>
      </c>
      <c r="B277" s="1161" t="s">
        <v>537</v>
      </c>
      <c r="C277" s="1190" t="s">
        <v>812</v>
      </c>
      <c r="D277" s="1127" t="s">
        <v>28</v>
      </c>
      <c r="E277" s="1128">
        <v>276</v>
      </c>
      <c r="F277" s="1141">
        <v>4.4000000000000004</v>
      </c>
      <c r="G277" s="1133" t="s">
        <v>874</v>
      </c>
      <c r="H277" s="342" t="s">
        <v>811</v>
      </c>
      <c r="I277" s="649" t="s">
        <v>28</v>
      </c>
      <c r="J277" s="1134" t="s">
        <v>875</v>
      </c>
    </row>
    <row r="278" spans="1:10" x14ac:dyDescent="0.35">
      <c r="A278" s="1153" t="s">
        <v>894</v>
      </c>
      <c r="B278" s="1154" t="s">
        <v>810</v>
      </c>
      <c r="C278" s="1190" t="s">
        <v>812</v>
      </c>
      <c r="D278" s="1127" t="s">
        <v>28</v>
      </c>
      <c r="E278" s="1128">
        <v>277</v>
      </c>
      <c r="F278" s="1129" t="s">
        <v>717</v>
      </c>
      <c r="G278" s="1140" t="s">
        <v>810</v>
      </c>
      <c r="H278" s="950" t="s">
        <v>811</v>
      </c>
      <c r="I278" s="649" t="s">
        <v>28</v>
      </c>
      <c r="J278" s="1134" t="s">
        <v>813</v>
      </c>
    </row>
    <row r="279" spans="1:10" x14ac:dyDescent="0.35">
      <c r="A279" s="1157" t="s">
        <v>895</v>
      </c>
      <c r="B279" s="1156" t="s">
        <v>810</v>
      </c>
      <c r="C279" s="1190" t="s">
        <v>812</v>
      </c>
      <c r="D279" s="1127" t="s">
        <v>28</v>
      </c>
      <c r="E279" s="1128">
        <v>278</v>
      </c>
      <c r="F279" s="1129" t="s">
        <v>719</v>
      </c>
      <c r="G279" s="1140" t="s">
        <v>537</v>
      </c>
      <c r="H279" s="950" t="s">
        <v>811</v>
      </c>
      <c r="I279" s="649" t="s">
        <v>28</v>
      </c>
      <c r="J279" s="1134" t="s">
        <v>537</v>
      </c>
    </row>
    <row r="280" spans="1:10" x14ac:dyDescent="0.35">
      <c r="A280" s="1157" t="s">
        <v>896</v>
      </c>
      <c r="B280" s="1156" t="s">
        <v>842</v>
      </c>
      <c r="C280" s="1190" t="s">
        <v>812</v>
      </c>
      <c r="D280" s="1127" t="s">
        <v>28</v>
      </c>
      <c r="E280" s="1128">
        <v>279</v>
      </c>
      <c r="F280" s="1129" t="s">
        <v>721</v>
      </c>
      <c r="G280" s="1159" t="s">
        <v>879</v>
      </c>
      <c r="H280" s="950" t="s">
        <v>811</v>
      </c>
      <c r="I280" s="649" t="s">
        <v>28</v>
      </c>
      <c r="J280" s="1134" t="s">
        <v>880</v>
      </c>
    </row>
    <row r="281" spans="1:10" x14ac:dyDescent="0.35">
      <c r="A281" s="1157" t="s">
        <v>897</v>
      </c>
      <c r="B281" s="1156" t="s">
        <v>898</v>
      </c>
      <c r="C281" s="1190" t="s">
        <v>812</v>
      </c>
      <c r="D281" s="1127" t="s">
        <v>28</v>
      </c>
      <c r="E281" s="1128">
        <v>280</v>
      </c>
      <c r="F281" s="1129" t="s">
        <v>723</v>
      </c>
      <c r="G281" s="1140" t="s">
        <v>537</v>
      </c>
      <c r="H281" s="950" t="s">
        <v>811</v>
      </c>
      <c r="I281" s="649" t="s">
        <v>28</v>
      </c>
      <c r="J281" s="1134" t="s">
        <v>537</v>
      </c>
    </row>
    <row r="282" spans="1:10" x14ac:dyDescent="0.35">
      <c r="A282" s="1157" t="s">
        <v>899</v>
      </c>
      <c r="B282" s="1156" t="s">
        <v>842</v>
      </c>
      <c r="C282" s="1190" t="s">
        <v>812</v>
      </c>
      <c r="D282" s="1127" t="s">
        <v>28</v>
      </c>
      <c r="E282" s="1128">
        <v>281</v>
      </c>
      <c r="F282" s="1141">
        <v>5.3</v>
      </c>
      <c r="G282" s="1133" t="s">
        <v>884</v>
      </c>
      <c r="H282" s="342" t="s">
        <v>811</v>
      </c>
      <c r="I282" s="649" t="s">
        <v>28</v>
      </c>
      <c r="J282" s="1134" t="s">
        <v>885</v>
      </c>
    </row>
    <row r="283" spans="1:10" x14ac:dyDescent="0.35">
      <c r="A283" s="1157" t="s">
        <v>900</v>
      </c>
      <c r="B283" s="1156" t="s">
        <v>842</v>
      </c>
      <c r="C283" s="1190" t="s">
        <v>812</v>
      </c>
      <c r="D283" s="1127" t="s">
        <v>28</v>
      </c>
      <c r="E283" s="1128">
        <v>282</v>
      </c>
      <c r="F283" s="1141">
        <v>5.4</v>
      </c>
      <c r="G283" s="1140" t="s">
        <v>888</v>
      </c>
      <c r="H283" s="342" t="s">
        <v>811</v>
      </c>
      <c r="I283" s="649" t="s">
        <v>28</v>
      </c>
      <c r="J283" s="1134" t="s">
        <v>849</v>
      </c>
    </row>
    <row r="284" spans="1:10" x14ac:dyDescent="0.35">
      <c r="A284" s="1157" t="s">
        <v>901</v>
      </c>
      <c r="B284" s="1156" t="s">
        <v>822</v>
      </c>
      <c r="C284" s="1190" t="s">
        <v>812</v>
      </c>
      <c r="D284" s="1127" t="s">
        <v>28</v>
      </c>
      <c r="E284" s="1128">
        <v>283</v>
      </c>
      <c r="F284" s="1141">
        <v>5.5</v>
      </c>
      <c r="G284" s="1133" t="s">
        <v>826</v>
      </c>
      <c r="H284" s="342" t="s">
        <v>811</v>
      </c>
      <c r="I284" s="649" t="s">
        <v>28</v>
      </c>
      <c r="J284" s="1134" t="s">
        <v>841</v>
      </c>
    </row>
    <row r="285" spans="1:10" x14ac:dyDescent="0.35">
      <c r="A285" s="1157" t="s">
        <v>902</v>
      </c>
      <c r="B285" s="1156" t="s">
        <v>822</v>
      </c>
      <c r="C285" s="1190" t="s">
        <v>812</v>
      </c>
      <c r="D285" s="1127" t="s">
        <v>28</v>
      </c>
      <c r="E285" s="1128">
        <v>284</v>
      </c>
      <c r="F285" s="1141">
        <v>5.6</v>
      </c>
      <c r="G285" s="1133" t="s">
        <v>810</v>
      </c>
      <c r="H285" s="342" t="s">
        <v>811</v>
      </c>
      <c r="I285" s="649" t="s">
        <v>28</v>
      </c>
      <c r="J285" s="1134" t="s">
        <v>813</v>
      </c>
    </row>
    <row r="286" spans="1:10" x14ac:dyDescent="0.35">
      <c r="A286" s="1160" t="s">
        <v>903</v>
      </c>
      <c r="B286" s="1161" t="s">
        <v>904</v>
      </c>
      <c r="C286" s="1190" t="s">
        <v>812</v>
      </c>
      <c r="D286" s="1127" t="s">
        <v>28</v>
      </c>
      <c r="E286" s="1128">
        <v>285</v>
      </c>
      <c r="F286" s="1129" t="s">
        <v>729</v>
      </c>
      <c r="G286" s="1140" t="s">
        <v>810</v>
      </c>
      <c r="H286" s="950" t="s">
        <v>811</v>
      </c>
      <c r="I286" s="649" t="s">
        <v>28</v>
      </c>
      <c r="J286" s="1134" t="s">
        <v>813</v>
      </c>
    </row>
    <row r="287" spans="1:10" x14ac:dyDescent="0.35">
      <c r="A287" s="1153" t="s">
        <v>905</v>
      </c>
      <c r="B287" s="1154" t="s">
        <v>810</v>
      </c>
      <c r="C287" s="1190" t="s">
        <v>812</v>
      </c>
      <c r="D287" s="1127" t="s">
        <v>28</v>
      </c>
      <c r="E287" s="1128">
        <v>286</v>
      </c>
      <c r="F287" s="1129" t="s">
        <v>731</v>
      </c>
      <c r="G287" s="1140" t="s">
        <v>537</v>
      </c>
      <c r="H287" s="950" t="s">
        <v>811</v>
      </c>
      <c r="I287" s="649" t="s">
        <v>28</v>
      </c>
      <c r="J287" s="1134" t="s">
        <v>537</v>
      </c>
    </row>
    <row r="288" spans="1:10" x14ac:dyDescent="0.35">
      <c r="A288" s="1157" t="s">
        <v>908</v>
      </c>
      <c r="B288" s="1158" t="s">
        <v>909</v>
      </c>
      <c r="C288" s="1190" t="s">
        <v>812</v>
      </c>
      <c r="D288" s="1127" t="s">
        <v>28</v>
      </c>
      <c r="E288" s="1128">
        <v>287</v>
      </c>
      <c r="F288" s="1129" t="s">
        <v>733</v>
      </c>
      <c r="G288" s="1140" t="s">
        <v>537</v>
      </c>
      <c r="H288" s="950" t="s">
        <v>811</v>
      </c>
      <c r="I288" s="649" t="s">
        <v>28</v>
      </c>
      <c r="J288" s="1134" t="s">
        <v>537</v>
      </c>
    </row>
    <row r="289" spans="1:10" x14ac:dyDescent="0.35">
      <c r="A289" s="1157" t="s">
        <v>910</v>
      </c>
      <c r="B289" s="1156" t="s">
        <v>911</v>
      </c>
      <c r="C289" s="1190" t="s">
        <v>812</v>
      </c>
      <c r="D289" s="1127" t="s">
        <v>28</v>
      </c>
      <c r="E289" s="1128">
        <v>288</v>
      </c>
      <c r="F289" s="1129" t="s">
        <v>735</v>
      </c>
      <c r="G289" s="1133" t="s">
        <v>887</v>
      </c>
      <c r="H289" s="950" t="s">
        <v>811</v>
      </c>
      <c r="I289" s="649" t="s">
        <v>28</v>
      </c>
      <c r="J289" s="1134" t="s">
        <v>893</v>
      </c>
    </row>
    <row r="290" spans="1:10" x14ac:dyDescent="0.35">
      <c r="A290" s="1157" t="s">
        <v>913</v>
      </c>
      <c r="B290" s="1156" t="s">
        <v>810</v>
      </c>
      <c r="C290" s="1190" t="s">
        <v>812</v>
      </c>
      <c r="D290" s="1127" t="s">
        <v>28</v>
      </c>
      <c r="E290" s="1128">
        <v>289</v>
      </c>
      <c r="F290" s="1129" t="s">
        <v>737</v>
      </c>
      <c r="G290" s="1140" t="s">
        <v>537</v>
      </c>
      <c r="H290" s="950" t="s">
        <v>811</v>
      </c>
      <c r="I290" s="649" t="s">
        <v>28</v>
      </c>
      <c r="J290" s="1134" t="s">
        <v>537</v>
      </c>
    </row>
    <row r="291" spans="1:10" x14ac:dyDescent="0.35">
      <c r="A291" s="1155" t="s">
        <v>914</v>
      </c>
      <c r="B291" s="1156" t="s">
        <v>537</v>
      </c>
      <c r="C291" s="1190" t="s">
        <v>812</v>
      </c>
      <c r="D291" s="1127" t="s">
        <v>28</v>
      </c>
      <c r="E291" s="1128">
        <v>290</v>
      </c>
      <c r="F291" s="1141">
        <v>5.9</v>
      </c>
      <c r="G291" s="1140" t="s">
        <v>810</v>
      </c>
      <c r="H291" s="342" t="s">
        <v>811</v>
      </c>
      <c r="I291" s="649" t="s">
        <v>28</v>
      </c>
      <c r="J291" s="1134" t="s">
        <v>813</v>
      </c>
    </row>
    <row r="292" spans="1:10" x14ac:dyDescent="0.35">
      <c r="A292" s="1157" t="s">
        <v>915</v>
      </c>
      <c r="B292" s="1156" t="s">
        <v>810</v>
      </c>
      <c r="C292" s="1190" t="s">
        <v>812</v>
      </c>
      <c r="D292" s="1127" t="s">
        <v>28</v>
      </c>
      <c r="E292" s="1128">
        <v>291</v>
      </c>
      <c r="F292" s="1145" t="s">
        <v>740</v>
      </c>
      <c r="G292" s="1140" t="s">
        <v>537</v>
      </c>
      <c r="H292" s="342" t="s">
        <v>811</v>
      </c>
      <c r="I292" s="649" t="s">
        <v>28</v>
      </c>
      <c r="J292" s="1134" t="s">
        <v>537</v>
      </c>
    </row>
    <row r="293" spans="1:10" x14ac:dyDescent="0.35">
      <c r="A293" s="1155" t="s">
        <v>917</v>
      </c>
      <c r="B293" s="1156" t="s">
        <v>537</v>
      </c>
      <c r="C293" s="1190" t="s">
        <v>812</v>
      </c>
      <c r="D293" s="1127" t="s">
        <v>28</v>
      </c>
      <c r="E293" s="1128">
        <v>292</v>
      </c>
      <c r="F293" s="1141">
        <v>5.1100000000000003</v>
      </c>
      <c r="G293" s="1140" t="s">
        <v>537</v>
      </c>
      <c r="H293" s="342" t="s">
        <v>811</v>
      </c>
      <c r="I293" s="649" t="s">
        <v>28</v>
      </c>
      <c r="J293" s="1134" t="s">
        <v>537</v>
      </c>
    </row>
    <row r="294" spans="1:10" x14ac:dyDescent="0.35">
      <c r="A294" s="1157">
        <v>7.5</v>
      </c>
      <c r="B294" s="1156" t="s">
        <v>810</v>
      </c>
      <c r="C294" s="1190" t="s">
        <v>812</v>
      </c>
      <c r="D294" s="1127" t="s">
        <v>28</v>
      </c>
      <c r="E294" s="1128">
        <v>293</v>
      </c>
      <c r="F294" s="1141">
        <v>5.12</v>
      </c>
      <c r="G294" s="1140" t="s">
        <v>537</v>
      </c>
      <c r="H294" s="342" t="s">
        <v>811</v>
      </c>
      <c r="I294" s="649" t="s">
        <v>28</v>
      </c>
      <c r="J294" s="1134" t="s">
        <v>537</v>
      </c>
    </row>
    <row r="295" spans="1:10" x14ac:dyDescent="0.35">
      <c r="A295" s="1157">
        <v>7.6</v>
      </c>
      <c r="B295" s="1156" t="s">
        <v>810</v>
      </c>
      <c r="C295" s="1190" t="s">
        <v>812</v>
      </c>
      <c r="D295" s="1127" t="s">
        <v>28</v>
      </c>
      <c r="E295" s="1128">
        <v>294</v>
      </c>
      <c r="F295" s="1141">
        <v>5.13</v>
      </c>
      <c r="G295" s="1140" t="s">
        <v>537</v>
      </c>
      <c r="H295" s="342" t="s">
        <v>811</v>
      </c>
      <c r="I295" s="649" t="s">
        <v>28</v>
      </c>
      <c r="J295" s="1134" t="s">
        <v>537</v>
      </c>
    </row>
    <row r="296" spans="1:10" x14ac:dyDescent="0.35">
      <c r="A296" s="1157">
        <v>7.7</v>
      </c>
      <c r="B296" s="1156" t="s">
        <v>810</v>
      </c>
      <c r="C296" s="1190" t="s">
        <v>812</v>
      </c>
      <c r="D296" s="1127" t="s">
        <v>28</v>
      </c>
      <c r="E296" s="1128">
        <v>295</v>
      </c>
      <c r="F296" s="1141">
        <v>6.1</v>
      </c>
      <c r="G296" s="1140" t="s">
        <v>810</v>
      </c>
      <c r="H296" s="342" t="s">
        <v>811</v>
      </c>
      <c r="I296" s="649" t="s">
        <v>28</v>
      </c>
      <c r="J296" s="1134" t="s">
        <v>813</v>
      </c>
    </row>
    <row r="297" spans="1:10" x14ac:dyDescent="0.35">
      <c r="A297" s="1157">
        <v>7.8</v>
      </c>
      <c r="B297" s="1156" t="s">
        <v>810</v>
      </c>
      <c r="C297" s="1190" t="s">
        <v>812</v>
      </c>
      <c r="D297" s="1127" t="s">
        <v>28</v>
      </c>
      <c r="E297" s="1128">
        <v>296</v>
      </c>
      <c r="F297" s="1141">
        <v>6.2</v>
      </c>
      <c r="G297" s="1140" t="s">
        <v>810</v>
      </c>
      <c r="H297" s="342" t="s">
        <v>811</v>
      </c>
      <c r="I297" s="649" t="s">
        <v>28</v>
      </c>
      <c r="J297" s="1134" t="s">
        <v>813</v>
      </c>
    </row>
    <row r="298" spans="1:10" x14ac:dyDescent="0.35">
      <c r="A298" s="1163" t="s">
        <v>920</v>
      </c>
      <c r="B298" s="1156" t="s">
        <v>810</v>
      </c>
      <c r="C298" s="1190" t="s">
        <v>812</v>
      </c>
      <c r="D298" s="1127" t="s">
        <v>28</v>
      </c>
      <c r="E298" s="1128">
        <v>297</v>
      </c>
      <c r="F298" s="1141">
        <v>6.3</v>
      </c>
      <c r="G298" s="1140" t="s">
        <v>854</v>
      </c>
      <c r="H298" s="342" t="s">
        <v>811</v>
      </c>
      <c r="I298" s="649" t="s">
        <v>28</v>
      </c>
      <c r="J298" s="1162" t="s">
        <v>855</v>
      </c>
    </row>
    <row r="299" spans="1:10" x14ac:dyDescent="0.35">
      <c r="A299" s="1157" t="s">
        <v>921</v>
      </c>
      <c r="B299" s="1156" t="s">
        <v>810</v>
      </c>
      <c r="C299" s="1190" t="s">
        <v>812</v>
      </c>
      <c r="D299" s="1127" t="s">
        <v>28</v>
      </c>
      <c r="E299" s="1128">
        <v>298</v>
      </c>
      <c r="F299" s="1141">
        <v>6.4</v>
      </c>
      <c r="G299" s="1140" t="s">
        <v>906</v>
      </c>
      <c r="H299" s="342" t="s">
        <v>811</v>
      </c>
      <c r="I299" s="649" t="s">
        <v>28</v>
      </c>
      <c r="J299" s="1134" t="s">
        <v>907</v>
      </c>
    </row>
    <row r="300" spans="1:10" x14ac:dyDescent="0.35">
      <c r="A300" s="1157" t="s">
        <v>922</v>
      </c>
      <c r="B300" s="1156" t="s">
        <v>810</v>
      </c>
      <c r="C300" s="1190" t="s">
        <v>812</v>
      </c>
      <c r="D300" s="1127" t="s">
        <v>28</v>
      </c>
      <c r="E300" s="1128">
        <v>299</v>
      </c>
      <c r="F300" s="1129" t="s">
        <v>750</v>
      </c>
      <c r="G300" s="1133" t="s">
        <v>819</v>
      </c>
      <c r="H300" s="950" t="s">
        <v>811</v>
      </c>
      <c r="I300" s="649" t="s">
        <v>28</v>
      </c>
      <c r="J300" s="1134" t="s">
        <v>839</v>
      </c>
    </row>
    <row r="301" spans="1:10" x14ac:dyDescent="0.35">
      <c r="A301" s="1157" t="s">
        <v>772</v>
      </c>
      <c r="B301" s="1156" t="s">
        <v>810</v>
      </c>
      <c r="C301" s="1190" t="s">
        <v>812</v>
      </c>
      <c r="D301" s="1127" t="s">
        <v>28</v>
      </c>
      <c r="E301" s="1128">
        <v>300</v>
      </c>
      <c r="F301" s="1129" t="s">
        <v>752</v>
      </c>
      <c r="G301" s="1133" t="s">
        <v>912</v>
      </c>
      <c r="H301" s="950" t="s">
        <v>811</v>
      </c>
      <c r="I301" s="649" t="s">
        <v>28</v>
      </c>
      <c r="J301" s="1134" t="s">
        <v>839</v>
      </c>
    </row>
    <row r="302" spans="1:10" x14ac:dyDescent="0.35">
      <c r="A302" s="1157">
        <v>7.11</v>
      </c>
      <c r="B302" s="1156" t="s">
        <v>810</v>
      </c>
      <c r="C302" s="1190" t="s">
        <v>812</v>
      </c>
      <c r="D302" s="1127" t="s">
        <v>28</v>
      </c>
      <c r="E302" s="1128">
        <v>301</v>
      </c>
      <c r="F302" s="1141">
        <v>6.6</v>
      </c>
      <c r="G302" s="1140" t="s">
        <v>817</v>
      </c>
      <c r="H302" s="342" t="s">
        <v>811</v>
      </c>
      <c r="I302" s="649" t="s">
        <v>28</v>
      </c>
      <c r="J302" s="1162" t="s">
        <v>818</v>
      </c>
    </row>
    <row r="303" spans="1:10" x14ac:dyDescent="0.35">
      <c r="A303" s="1157">
        <v>7.12</v>
      </c>
      <c r="B303" s="1156" t="s">
        <v>810</v>
      </c>
      <c r="C303" s="1190" t="s">
        <v>812</v>
      </c>
      <c r="D303" s="1127" t="s">
        <v>28</v>
      </c>
      <c r="E303" s="1128">
        <v>302</v>
      </c>
      <c r="F303" s="1141">
        <v>7.1</v>
      </c>
      <c r="G303" s="1140" t="s">
        <v>810</v>
      </c>
      <c r="H303" s="342" t="s">
        <v>811</v>
      </c>
      <c r="I303" s="649" t="s">
        <v>28</v>
      </c>
      <c r="J303" s="1134" t="s">
        <v>813</v>
      </c>
    </row>
    <row r="304" spans="1:10" x14ac:dyDescent="0.35">
      <c r="A304" s="1157">
        <v>7.13</v>
      </c>
      <c r="B304" s="1156" t="s">
        <v>923</v>
      </c>
      <c r="C304" s="1190" t="s">
        <v>812</v>
      </c>
      <c r="D304" s="1127" t="s">
        <v>28</v>
      </c>
      <c r="E304" s="1128">
        <v>303</v>
      </c>
      <c r="F304" s="1129" t="s">
        <v>758</v>
      </c>
      <c r="G304" s="1133" t="s">
        <v>916</v>
      </c>
      <c r="H304" s="950" t="s">
        <v>811</v>
      </c>
      <c r="I304" s="649" t="s">
        <v>28</v>
      </c>
      <c r="J304" s="1134" t="s">
        <v>849</v>
      </c>
    </row>
    <row r="305" spans="1:10" x14ac:dyDescent="0.35">
      <c r="A305" s="1157">
        <v>7.14</v>
      </c>
      <c r="B305" s="1156" t="s">
        <v>810</v>
      </c>
      <c r="C305" s="1190" t="s">
        <v>812</v>
      </c>
      <c r="D305" s="1127" t="s">
        <v>28</v>
      </c>
      <c r="E305" s="1128">
        <v>304</v>
      </c>
      <c r="F305" s="1129" t="s">
        <v>760</v>
      </c>
      <c r="G305" s="1133" t="s">
        <v>918</v>
      </c>
      <c r="H305" s="950" t="s">
        <v>811</v>
      </c>
      <c r="I305" s="649" t="s">
        <v>28</v>
      </c>
      <c r="J305" s="1134" t="s">
        <v>919</v>
      </c>
    </row>
    <row r="306" spans="1:10" x14ac:dyDescent="0.35">
      <c r="A306" s="1157">
        <v>7.15</v>
      </c>
      <c r="B306" s="1156" t="s">
        <v>810</v>
      </c>
      <c r="C306" s="1190" t="s">
        <v>812</v>
      </c>
      <c r="D306" s="1127" t="s">
        <v>28</v>
      </c>
      <c r="E306" s="1128">
        <v>305</v>
      </c>
      <c r="F306" s="1129" t="s">
        <v>761</v>
      </c>
      <c r="G306" s="1133" t="s">
        <v>810</v>
      </c>
      <c r="H306" s="950" t="s">
        <v>811</v>
      </c>
      <c r="I306" s="649" t="s">
        <v>28</v>
      </c>
      <c r="J306" s="1134" t="s">
        <v>813</v>
      </c>
    </row>
    <row r="307" spans="1:10" x14ac:dyDescent="0.35">
      <c r="A307" s="1157">
        <v>7.16</v>
      </c>
      <c r="B307" s="1156" t="s">
        <v>810</v>
      </c>
      <c r="C307" s="1190" t="s">
        <v>812</v>
      </c>
      <c r="D307" s="1127" t="s">
        <v>28</v>
      </c>
      <c r="E307" s="1128">
        <v>306</v>
      </c>
      <c r="F307" s="1129" t="s">
        <v>763</v>
      </c>
      <c r="G307" s="1140" t="s">
        <v>537</v>
      </c>
      <c r="H307" s="950" t="s">
        <v>811</v>
      </c>
      <c r="I307" s="649" t="s">
        <v>28</v>
      </c>
      <c r="J307" s="1134" t="s">
        <v>537</v>
      </c>
    </row>
    <row r="308" spans="1:10" x14ac:dyDescent="0.35">
      <c r="A308" s="1160">
        <v>7.17</v>
      </c>
      <c r="B308" s="1161" t="s">
        <v>874</v>
      </c>
      <c r="C308" s="1190" t="s">
        <v>812</v>
      </c>
      <c r="D308" s="1127" t="s">
        <v>28</v>
      </c>
      <c r="E308" s="1128">
        <v>307</v>
      </c>
      <c r="F308" s="1129" t="s">
        <v>764</v>
      </c>
      <c r="G308" s="1140" t="s">
        <v>810</v>
      </c>
      <c r="H308" s="950" t="s">
        <v>811</v>
      </c>
      <c r="I308" s="649" t="s">
        <v>28</v>
      </c>
      <c r="J308" s="1134" t="s">
        <v>813</v>
      </c>
    </row>
    <row r="309" spans="1:10" x14ac:dyDescent="0.35">
      <c r="A309" s="1153" t="s">
        <v>926</v>
      </c>
      <c r="B309" s="1154" t="s">
        <v>810</v>
      </c>
      <c r="C309" s="1190" t="s">
        <v>812</v>
      </c>
      <c r="D309" s="1127" t="s">
        <v>28</v>
      </c>
      <c r="E309" s="1128">
        <v>308</v>
      </c>
      <c r="F309" s="1129" t="s">
        <v>766</v>
      </c>
      <c r="G309" s="1140" t="s">
        <v>537</v>
      </c>
      <c r="H309" s="950" t="s">
        <v>811</v>
      </c>
      <c r="I309" s="649" t="s">
        <v>28</v>
      </c>
      <c r="J309" s="1134" t="s">
        <v>537</v>
      </c>
    </row>
    <row r="310" spans="1:10" x14ac:dyDescent="0.35">
      <c r="A310" s="1157" t="s">
        <v>927</v>
      </c>
      <c r="B310" s="1156" t="s">
        <v>810</v>
      </c>
      <c r="C310" s="1190" t="s">
        <v>812</v>
      </c>
      <c r="D310" s="1127" t="s">
        <v>28</v>
      </c>
      <c r="E310" s="1128">
        <v>309</v>
      </c>
      <c r="F310" s="1141">
        <v>7.5</v>
      </c>
      <c r="G310" s="1140" t="s">
        <v>810</v>
      </c>
      <c r="H310" s="342" t="s">
        <v>811</v>
      </c>
      <c r="I310" s="649" t="s">
        <v>28</v>
      </c>
      <c r="J310" s="1134" t="s">
        <v>813</v>
      </c>
    </row>
    <row r="311" spans="1:10" x14ac:dyDescent="0.35">
      <c r="A311" s="1157" t="s">
        <v>928</v>
      </c>
      <c r="B311" s="1156" t="s">
        <v>810</v>
      </c>
      <c r="C311" s="1190" t="s">
        <v>812</v>
      </c>
      <c r="D311" s="1127" t="s">
        <v>28</v>
      </c>
      <c r="E311" s="1128">
        <v>310</v>
      </c>
      <c r="F311" s="1141">
        <v>7.6</v>
      </c>
      <c r="G311" s="1140" t="s">
        <v>810</v>
      </c>
      <c r="H311" s="342" t="s">
        <v>811</v>
      </c>
      <c r="I311" s="649" t="s">
        <v>28</v>
      </c>
      <c r="J311" s="1134" t="s">
        <v>813</v>
      </c>
    </row>
    <row r="312" spans="1:10" x14ac:dyDescent="0.35">
      <c r="A312" s="1157" t="s">
        <v>929</v>
      </c>
      <c r="B312" s="1156" t="s">
        <v>874</v>
      </c>
      <c r="C312" s="1190" t="s">
        <v>812</v>
      </c>
      <c r="D312" s="1127" t="s">
        <v>28</v>
      </c>
      <c r="E312" s="1128">
        <v>311</v>
      </c>
      <c r="F312" s="1141">
        <v>7.7</v>
      </c>
      <c r="G312" s="1140" t="s">
        <v>810</v>
      </c>
      <c r="H312" s="342" t="s">
        <v>811</v>
      </c>
      <c r="I312" s="649" t="s">
        <v>28</v>
      </c>
      <c r="J312" s="1134" t="s">
        <v>813</v>
      </c>
    </row>
    <row r="313" spans="1:10" x14ac:dyDescent="0.35">
      <c r="A313" s="1157" t="s">
        <v>930</v>
      </c>
      <c r="B313" s="1156" t="s">
        <v>819</v>
      </c>
      <c r="C313" s="1190" t="s">
        <v>812</v>
      </c>
      <c r="D313" s="1127" t="s">
        <v>28</v>
      </c>
      <c r="E313" s="1128">
        <v>312</v>
      </c>
      <c r="F313" s="1141">
        <v>7.8</v>
      </c>
      <c r="G313" s="1140" t="s">
        <v>810</v>
      </c>
      <c r="H313" s="342" t="s">
        <v>811</v>
      </c>
      <c r="I313" s="649" t="s">
        <v>28</v>
      </c>
      <c r="J313" s="1134" t="s">
        <v>813</v>
      </c>
    </row>
    <row r="314" spans="1:10" x14ac:dyDescent="0.35">
      <c r="A314" s="1169">
        <v>1.1000000000000001</v>
      </c>
      <c r="B314" s="1170" t="s">
        <v>810</v>
      </c>
      <c r="C314" s="1190" t="s">
        <v>812</v>
      </c>
      <c r="D314" s="1127" t="s">
        <v>931</v>
      </c>
      <c r="E314" s="1128">
        <v>313</v>
      </c>
      <c r="F314" s="1141">
        <v>7.9</v>
      </c>
      <c r="G314" s="1140" t="s">
        <v>810</v>
      </c>
      <c r="H314" s="342" t="s">
        <v>811</v>
      </c>
      <c r="I314" s="649" t="s">
        <v>28</v>
      </c>
      <c r="J314" s="1134" t="s">
        <v>813</v>
      </c>
    </row>
    <row r="315" spans="1:10" x14ac:dyDescent="0.35">
      <c r="A315" s="1135">
        <v>1.2</v>
      </c>
      <c r="B315" s="1136" t="s">
        <v>814</v>
      </c>
      <c r="C315" s="1190" t="s">
        <v>812</v>
      </c>
      <c r="D315" s="1127" t="s">
        <v>931</v>
      </c>
      <c r="E315" s="1128">
        <v>314</v>
      </c>
      <c r="F315" s="1145" t="s">
        <v>772</v>
      </c>
      <c r="G315" s="1133" t="s">
        <v>810</v>
      </c>
      <c r="H315" s="342" t="s">
        <v>811</v>
      </c>
      <c r="I315" s="649" t="s">
        <v>28</v>
      </c>
      <c r="J315" s="1134" t="s">
        <v>813</v>
      </c>
    </row>
    <row r="316" spans="1:10" x14ac:dyDescent="0.35">
      <c r="A316" s="1137">
        <v>2.1</v>
      </c>
      <c r="B316" s="1132" t="s">
        <v>810</v>
      </c>
      <c r="C316" s="1190" t="s">
        <v>812</v>
      </c>
      <c r="D316" s="1127" t="s">
        <v>931</v>
      </c>
      <c r="E316" s="1128">
        <v>315</v>
      </c>
      <c r="F316" s="1141">
        <v>7.11</v>
      </c>
      <c r="G316" s="1140" t="s">
        <v>810</v>
      </c>
      <c r="H316" s="342" t="s">
        <v>811</v>
      </c>
      <c r="I316" s="649" t="s">
        <v>28</v>
      </c>
      <c r="J316" s="1134" t="s">
        <v>813</v>
      </c>
    </row>
    <row r="317" spans="1:10" x14ac:dyDescent="0.35">
      <c r="A317" s="1138">
        <v>2.2000000000000002</v>
      </c>
      <c r="B317" s="1139" t="s">
        <v>537</v>
      </c>
      <c r="C317" s="1190" t="s">
        <v>812</v>
      </c>
      <c r="D317" s="1127" t="s">
        <v>931</v>
      </c>
      <c r="E317" s="1128">
        <v>316</v>
      </c>
      <c r="F317" s="1141">
        <v>7.12</v>
      </c>
      <c r="G317" s="1140" t="s">
        <v>810</v>
      </c>
      <c r="H317" s="342" t="s">
        <v>811</v>
      </c>
      <c r="I317" s="649" t="s">
        <v>28</v>
      </c>
      <c r="J317" s="1134" t="s">
        <v>813</v>
      </c>
    </row>
    <row r="318" spans="1:10" x14ac:dyDescent="0.35">
      <c r="A318" s="1138">
        <v>2.2999999999999998</v>
      </c>
      <c r="B318" s="1139" t="s">
        <v>810</v>
      </c>
      <c r="C318" s="1190" t="s">
        <v>812</v>
      </c>
      <c r="D318" s="1127" t="s">
        <v>931</v>
      </c>
      <c r="E318" s="1128">
        <v>317</v>
      </c>
      <c r="F318" s="1129" t="s">
        <v>776</v>
      </c>
      <c r="G318" s="1140" t="s">
        <v>810</v>
      </c>
      <c r="H318" s="950" t="s">
        <v>811</v>
      </c>
      <c r="I318" s="649" t="s">
        <v>28</v>
      </c>
      <c r="J318" s="1134" t="s">
        <v>813</v>
      </c>
    </row>
    <row r="319" spans="1:10" x14ac:dyDescent="0.35">
      <c r="A319" s="1138">
        <v>2.4</v>
      </c>
      <c r="B319" s="1139" t="s">
        <v>822</v>
      </c>
      <c r="C319" s="1190" t="s">
        <v>812</v>
      </c>
      <c r="D319" s="1127" t="s">
        <v>931</v>
      </c>
      <c r="E319" s="1128">
        <v>318</v>
      </c>
      <c r="F319" s="1129" t="s">
        <v>778</v>
      </c>
      <c r="G319" s="1140" t="s">
        <v>924</v>
      </c>
      <c r="H319" s="950" t="s">
        <v>811</v>
      </c>
      <c r="I319" s="649" t="s">
        <v>28</v>
      </c>
      <c r="J319" s="1134" t="s">
        <v>925</v>
      </c>
    </row>
    <row r="320" spans="1:10" x14ac:dyDescent="0.35">
      <c r="A320" s="1138">
        <v>2.5</v>
      </c>
      <c r="B320" s="1139" t="s">
        <v>874</v>
      </c>
      <c r="C320" s="1190" t="s">
        <v>812</v>
      </c>
      <c r="D320" s="1127" t="s">
        <v>931</v>
      </c>
      <c r="E320" s="1128">
        <v>319</v>
      </c>
      <c r="F320" s="1141">
        <v>7.14</v>
      </c>
      <c r="G320" s="1140" t="s">
        <v>810</v>
      </c>
      <c r="H320" s="342" t="s">
        <v>811</v>
      </c>
      <c r="I320" s="649" t="s">
        <v>28</v>
      </c>
      <c r="J320" s="1134" t="s">
        <v>813</v>
      </c>
    </row>
    <row r="321" spans="1:10" x14ac:dyDescent="0.35">
      <c r="A321" s="1138">
        <v>2.6</v>
      </c>
      <c r="B321" s="1139" t="s">
        <v>826</v>
      </c>
      <c r="C321" s="1190" t="s">
        <v>812</v>
      </c>
      <c r="D321" s="1127" t="s">
        <v>931</v>
      </c>
      <c r="E321" s="1128">
        <v>320</v>
      </c>
      <c r="F321" s="1141">
        <v>7.15</v>
      </c>
      <c r="G321" s="1140" t="s">
        <v>810</v>
      </c>
      <c r="H321" s="342" t="s">
        <v>811</v>
      </c>
      <c r="I321" s="649" t="s">
        <v>28</v>
      </c>
      <c r="J321" s="1134" t="s">
        <v>813</v>
      </c>
    </row>
    <row r="322" spans="1:10" x14ac:dyDescent="0.35">
      <c r="A322" s="1142" t="s">
        <v>827</v>
      </c>
      <c r="B322" s="1139" t="s">
        <v>810</v>
      </c>
      <c r="C322" s="1190" t="s">
        <v>812</v>
      </c>
      <c r="D322" s="1127" t="s">
        <v>931</v>
      </c>
      <c r="E322" s="1128">
        <v>321</v>
      </c>
      <c r="F322" s="1141">
        <v>7.16</v>
      </c>
      <c r="G322" s="1140" t="s">
        <v>810</v>
      </c>
      <c r="H322" s="342" t="s">
        <v>811</v>
      </c>
      <c r="I322" s="649" t="s">
        <v>28</v>
      </c>
      <c r="J322" s="1134" t="s">
        <v>813</v>
      </c>
    </row>
    <row r="323" spans="1:10" x14ac:dyDescent="0.35">
      <c r="A323" s="1138" t="s">
        <v>828</v>
      </c>
      <c r="B323" s="1139" t="s">
        <v>963</v>
      </c>
      <c r="C323" s="1190" t="s">
        <v>812</v>
      </c>
      <c r="D323" s="1127" t="s">
        <v>931</v>
      </c>
      <c r="E323" s="1128">
        <v>322</v>
      </c>
      <c r="F323" s="1141">
        <v>7.17</v>
      </c>
      <c r="G323" s="1140" t="s">
        <v>810</v>
      </c>
      <c r="H323" s="342" t="s">
        <v>811</v>
      </c>
      <c r="I323" s="649" t="s">
        <v>28</v>
      </c>
      <c r="J323" s="1134" t="s">
        <v>813</v>
      </c>
    </row>
    <row r="324" spans="1:10" x14ac:dyDescent="0.35">
      <c r="A324" s="1138">
        <v>2.8</v>
      </c>
      <c r="B324" s="1139" t="s">
        <v>831</v>
      </c>
      <c r="C324" s="1190" t="s">
        <v>812</v>
      </c>
      <c r="D324" s="1127" t="s">
        <v>931</v>
      </c>
      <c r="E324" s="1128">
        <v>323</v>
      </c>
      <c r="F324" s="1129" t="s">
        <v>785</v>
      </c>
      <c r="G324" s="1140" t="s">
        <v>810</v>
      </c>
      <c r="H324" s="950" t="s">
        <v>811</v>
      </c>
      <c r="I324" s="649" t="s">
        <v>28</v>
      </c>
      <c r="J324" s="1134" t="s">
        <v>813</v>
      </c>
    </row>
    <row r="325" spans="1:10" x14ac:dyDescent="0.35">
      <c r="A325" s="1138">
        <v>2.9</v>
      </c>
      <c r="B325" s="1139" t="s">
        <v>834</v>
      </c>
      <c r="C325" s="1190" t="s">
        <v>812</v>
      </c>
      <c r="D325" s="1127" t="s">
        <v>931</v>
      </c>
      <c r="E325" s="1128">
        <v>324</v>
      </c>
      <c r="F325" s="1129" t="s">
        <v>787</v>
      </c>
      <c r="G325" s="1133" t="s">
        <v>874</v>
      </c>
      <c r="H325" s="950" t="s">
        <v>811</v>
      </c>
      <c r="I325" s="649" t="s">
        <v>28</v>
      </c>
      <c r="J325" s="1134" t="s">
        <v>875</v>
      </c>
    </row>
    <row r="326" spans="1:10" x14ac:dyDescent="0.35">
      <c r="A326" s="1143" t="s">
        <v>693</v>
      </c>
      <c r="B326" s="1136" t="s">
        <v>826</v>
      </c>
      <c r="C326" s="1190" t="s">
        <v>812</v>
      </c>
      <c r="D326" s="1127" t="s">
        <v>931</v>
      </c>
      <c r="E326" s="1128">
        <v>325</v>
      </c>
      <c r="F326" s="1141">
        <v>8.1999999999999993</v>
      </c>
      <c r="G326" s="1140" t="s">
        <v>932</v>
      </c>
      <c r="H326" s="342" t="s">
        <v>811</v>
      </c>
      <c r="I326" s="649" t="s">
        <v>28</v>
      </c>
      <c r="J326" s="1134" t="s">
        <v>933</v>
      </c>
    </row>
    <row r="327" spans="1:10" x14ac:dyDescent="0.35">
      <c r="A327" s="1137" t="s">
        <v>835</v>
      </c>
      <c r="B327" s="1132" t="s">
        <v>810</v>
      </c>
      <c r="C327" s="1190" t="s">
        <v>812</v>
      </c>
      <c r="D327" s="1127" t="s">
        <v>931</v>
      </c>
      <c r="E327" s="1128">
        <v>326</v>
      </c>
      <c r="F327" s="1141">
        <v>8.3000000000000007</v>
      </c>
      <c r="G327" s="1140" t="s">
        <v>810</v>
      </c>
      <c r="H327" s="342" t="s">
        <v>811</v>
      </c>
      <c r="I327" s="649" t="s">
        <v>28</v>
      </c>
      <c r="J327" s="1134" t="s">
        <v>813</v>
      </c>
    </row>
    <row r="328" spans="1:10" x14ac:dyDescent="0.35">
      <c r="A328" s="1138" t="s">
        <v>838</v>
      </c>
      <c r="B328" s="1139" t="s">
        <v>810</v>
      </c>
      <c r="C328" s="1190" t="s">
        <v>812</v>
      </c>
      <c r="D328" s="1127" t="s">
        <v>931</v>
      </c>
      <c r="E328" s="1128">
        <v>327</v>
      </c>
      <c r="F328" s="1141">
        <v>8.4</v>
      </c>
      <c r="G328" s="1140" t="s">
        <v>934</v>
      </c>
      <c r="H328" s="342" t="s">
        <v>811</v>
      </c>
      <c r="I328" s="649" t="s">
        <v>28</v>
      </c>
      <c r="J328" s="1134" t="s">
        <v>935</v>
      </c>
    </row>
    <row r="329" spans="1:10" ht="15" thickBot="1" x14ac:dyDescent="0.4">
      <c r="A329" s="1138" t="s">
        <v>699</v>
      </c>
      <c r="B329" s="1144" t="s">
        <v>840</v>
      </c>
      <c r="C329" s="1190" t="s">
        <v>812</v>
      </c>
      <c r="D329" s="1127" t="s">
        <v>931</v>
      </c>
      <c r="E329" s="1128">
        <v>328</v>
      </c>
      <c r="F329" s="1174">
        <v>8.5</v>
      </c>
      <c r="G329" s="1185" t="s">
        <v>810</v>
      </c>
      <c r="H329" s="1191" t="s">
        <v>811</v>
      </c>
      <c r="I329" s="1192" t="s">
        <v>28</v>
      </c>
      <c r="J329" s="1177" t="s">
        <v>813</v>
      </c>
    </row>
    <row r="330" spans="1:10" ht="15.5" thickTop="1" thickBot="1" x14ac:dyDescent="0.4">
      <c r="A330" s="1138" t="s">
        <v>700</v>
      </c>
      <c r="B330" s="1139" t="s">
        <v>822</v>
      </c>
      <c r="C330" s="1190" t="s">
        <v>812</v>
      </c>
      <c r="D330" s="1127" t="s">
        <v>931</v>
      </c>
      <c r="E330" s="1128">
        <v>329</v>
      </c>
      <c r="F330" s="1129" t="s">
        <v>669</v>
      </c>
      <c r="G330" s="1185" t="s">
        <v>810</v>
      </c>
      <c r="H330" s="1193" t="s">
        <v>811</v>
      </c>
      <c r="I330" s="649" t="s">
        <v>936</v>
      </c>
      <c r="J330" s="1134" t="s">
        <v>813</v>
      </c>
    </row>
    <row r="331" spans="1:10" ht="15" thickTop="1" x14ac:dyDescent="0.35">
      <c r="A331" s="1138" t="s">
        <v>701</v>
      </c>
      <c r="B331" s="1139" t="s">
        <v>842</v>
      </c>
      <c r="C331" s="1190" t="s">
        <v>812</v>
      </c>
      <c r="D331" s="1127" t="s">
        <v>931</v>
      </c>
      <c r="E331" s="1128">
        <v>330</v>
      </c>
      <c r="F331" s="1129" t="s">
        <v>671</v>
      </c>
      <c r="G331" s="1133" t="s">
        <v>815</v>
      </c>
      <c r="H331" s="1193" t="s">
        <v>811</v>
      </c>
      <c r="I331" s="649" t="s">
        <v>936</v>
      </c>
      <c r="J331" s="1134" t="s">
        <v>816</v>
      </c>
    </row>
    <row r="332" spans="1:10" x14ac:dyDescent="0.35">
      <c r="A332" s="1138" t="s">
        <v>843</v>
      </c>
      <c r="B332" s="1144" t="s">
        <v>844</v>
      </c>
      <c r="C332" s="1190" t="s">
        <v>812</v>
      </c>
      <c r="D332" s="1127" t="s">
        <v>931</v>
      </c>
      <c r="E332" s="1128">
        <v>331</v>
      </c>
      <c r="F332" s="1141">
        <v>1.2</v>
      </c>
      <c r="G332" s="1140" t="s">
        <v>937</v>
      </c>
      <c r="H332" s="1193" t="s">
        <v>811</v>
      </c>
      <c r="I332" s="649" t="s">
        <v>936</v>
      </c>
      <c r="J332" s="1134" t="s">
        <v>818</v>
      </c>
    </row>
    <row r="333" spans="1:10" x14ac:dyDescent="0.35">
      <c r="A333" s="1138" t="s">
        <v>845</v>
      </c>
      <c r="B333" s="1139" t="s">
        <v>846</v>
      </c>
      <c r="C333" s="1190" t="s">
        <v>812</v>
      </c>
      <c r="D333" s="1127" t="s">
        <v>931</v>
      </c>
      <c r="E333" s="1128">
        <v>332</v>
      </c>
      <c r="F333" s="1129" t="s">
        <v>674</v>
      </c>
      <c r="G333" s="1140" t="s">
        <v>810</v>
      </c>
      <c r="H333" s="1193" t="s">
        <v>811</v>
      </c>
      <c r="I333" s="649" t="s">
        <v>936</v>
      </c>
      <c r="J333" s="1134" t="s">
        <v>813</v>
      </c>
    </row>
    <row r="334" spans="1:10" x14ac:dyDescent="0.35">
      <c r="A334" s="1138" t="s">
        <v>850</v>
      </c>
      <c r="B334" s="1136" t="s">
        <v>810</v>
      </c>
      <c r="C334" s="1190" t="s">
        <v>812</v>
      </c>
      <c r="D334" s="1127" t="s">
        <v>931</v>
      </c>
      <c r="E334" s="1128">
        <v>333</v>
      </c>
      <c r="F334" s="1129" t="s">
        <v>676</v>
      </c>
      <c r="G334" s="1140" t="s">
        <v>820</v>
      </c>
      <c r="H334" s="1193" t="s">
        <v>811</v>
      </c>
      <c r="I334" s="649" t="s">
        <v>936</v>
      </c>
      <c r="J334" s="1134" t="s">
        <v>821</v>
      </c>
    </row>
    <row r="335" spans="1:10" x14ac:dyDescent="0.35">
      <c r="A335" s="1147" t="s">
        <v>852</v>
      </c>
      <c r="B335" s="1148" t="s">
        <v>810</v>
      </c>
      <c r="C335" s="1190" t="s">
        <v>812</v>
      </c>
      <c r="D335" s="1127" t="s">
        <v>931</v>
      </c>
      <c r="E335" s="1128">
        <v>334</v>
      </c>
      <c r="F335" s="1141">
        <v>1.4</v>
      </c>
      <c r="G335" s="1140" t="s">
        <v>823</v>
      </c>
      <c r="H335" s="1193" t="s">
        <v>811</v>
      </c>
      <c r="I335" s="649" t="s">
        <v>936</v>
      </c>
      <c r="J335" s="1134" t="s">
        <v>824</v>
      </c>
    </row>
    <row r="336" spans="1:10" x14ac:dyDescent="0.35">
      <c r="A336" s="1149" t="s">
        <v>856</v>
      </c>
      <c r="B336" s="1150" t="s">
        <v>846</v>
      </c>
      <c r="C336" s="1190" t="s">
        <v>812</v>
      </c>
      <c r="D336" s="1127" t="s">
        <v>931</v>
      </c>
      <c r="E336" s="1128">
        <v>335</v>
      </c>
      <c r="F336" s="1141">
        <v>2.1</v>
      </c>
      <c r="G336" s="1140" t="s">
        <v>810</v>
      </c>
      <c r="H336" s="1193" t="s">
        <v>811</v>
      </c>
      <c r="I336" s="649" t="s">
        <v>936</v>
      </c>
      <c r="J336" s="1134" t="s">
        <v>813</v>
      </c>
    </row>
    <row r="337" spans="1:10" x14ac:dyDescent="0.35">
      <c r="A337" s="1149" t="s">
        <v>858</v>
      </c>
      <c r="B337" s="1152" t="s">
        <v>859</v>
      </c>
      <c r="C337" s="1190" t="s">
        <v>812</v>
      </c>
      <c r="D337" s="1127" t="s">
        <v>931</v>
      </c>
      <c r="E337" s="1128">
        <v>336</v>
      </c>
      <c r="F337" s="1141">
        <v>2.2000000000000002</v>
      </c>
      <c r="G337" s="1140" t="s">
        <v>537</v>
      </c>
      <c r="H337" s="1193" t="s">
        <v>811</v>
      </c>
      <c r="I337" s="649" t="s">
        <v>936</v>
      </c>
      <c r="J337" s="1134" t="s">
        <v>537</v>
      </c>
    </row>
    <row r="338" spans="1:10" x14ac:dyDescent="0.35">
      <c r="A338" s="1153" t="s">
        <v>862</v>
      </c>
      <c r="B338" s="1154" t="s">
        <v>537</v>
      </c>
      <c r="C338" s="1190" t="s">
        <v>812</v>
      </c>
      <c r="D338" s="1127" t="s">
        <v>931</v>
      </c>
      <c r="E338" s="1128">
        <v>337</v>
      </c>
      <c r="F338" s="1141">
        <v>2.2999999999999998</v>
      </c>
      <c r="G338" s="1140" t="s">
        <v>810</v>
      </c>
      <c r="H338" s="1193" t="s">
        <v>811</v>
      </c>
      <c r="I338" s="649" t="s">
        <v>936</v>
      </c>
      <c r="J338" s="1134" t="s">
        <v>813</v>
      </c>
    </row>
    <row r="339" spans="1:10" x14ac:dyDescent="0.35">
      <c r="A339" s="1155" t="s">
        <v>863</v>
      </c>
      <c r="B339" s="1156" t="s">
        <v>810</v>
      </c>
      <c r="C339" s="1190" t="s">
        <v>812</v>
      </c>
      <c r="D339" s="1127" t="s">
        <v>931</v>
      </c>
      <c r="E339" s="1128">
        <v>338</v>
      </c>
      <c r="F339" s="1141">
        <v>2.4</v>
      </c>
      <c r="G339" s="1133" t="s">
        <v>822</v>
      </c>
      <c r="H339" s="1193" t="s">
        <v>811</v>
      </c>
      <c r="I339" s="649" t="s">
        <v>936</v>
      </c>
      <c r="J339" s="1134" t="s">
        <v>830</v>
      </c>
    </row>
    <row r="340" spans="1:10" x14ac:dyDescent="0.35">
      <c r="A340" s="1157" t="s">
        <v>864</v>
      </c>
      <c r="B340" s="1156" t="s">
        <v>537</v>
      </c>
      <c r="C340" s="1190" t="s">
        <v>812</v>
      </c>
      <c r="D340" s="1127" t="s">
        <v>931</v>
      </c>
      <c r="E340" s="1128">
        <v>339</v>
      </c>
      <c r="F340" s="1141">
        <v>2.5</v>
      </c>
      <c r="G340" s="1133" t="s">
        <v>832</v>
      </c>
      <c r="H340" s="1193" t="s">
        <v>811</v>
      </c>
      <c r="I340" s="649" t="s">
        <v>936</v>
      </c>
      <c r="J340" s="1134" t="s">
        <v>833</v>
      </c>
    </row>
    <row r="341" spans="1:10" x14ac:dyDescent="0.35">
      <c r="A341" s="1155" t="s">
        <v>868</v>
      </c>
      <c r="B341" s="1156" t="s">
        <v>822</v>
      </c>
      <c r="C341" s="1190" t="s">
        <v>812</v>
      </c>
      <c r="D341" s="1127" t="s">
        <v>931</v>
      </c>
      <c r="E341" s="1128">
        <v>340</v>
      </c>
      <c r="F341" s="1141">
        <v>2.6</v>
      </c>
      <c r="G341" s="1140" t="s">
        <v>810</v>
      </c>
      <c r="H341" s="1193" t="s">
        <v>811</v>
      </c>
      <c r="I341" s="649" t="s">
        <v>936</v>
      </c>
      <c r="J341" s="1134" t="s">
        <v>813</v>
      </c>
    </row>
    <row r="342" spans="1:10" x14ac:dyDescent="0.35">
      <c r="A342" s="1157" t="s">
        <v>869</v>
      </c>
      <c r="B342" s="1156" t="s">
        <v>810</v>
      </c>
      <c r="C342" s="1190" t="s">
        <v>812</v>
      </c>
      <c r="D342" s="1127" t="s">
        <v>931</v>
      </c>
      <c r="E342" s="1128">
        <v>341</v>
      </c>
      <c r="F342" s="1129" t="s">
        <v>687</v>
      </c>
      <c r="G342" s="1140" t="s">
        <v>537</v>
      </c>
      <c r="H342" s="1193" t="s">
        <v>811</v>
      </c>
      <c r="I342" s="649" t="s">
        <v>936</v>
      </c>
      <c r="J342" s="1134" t="s">
        <v>537</v>
      </c>
    </row>
    <row r="343" spans="1:10" x14ac:dyDescent="0.35">
      <c r="A343" s="1157" t="s">
        <v>872</v>
      </c>
      <c r="B343" s="1158" t="s">
        <v>873</v>
      </c>
      <c r="C343" s="1190" t="s">
        <v>812</v>
      </c>
      <c r="D343" s="1127" t="s">
        <v>931</v>
      </c>
      <c r="E343" s="1128">
        <v>342</v>
      </c>
      <c r="F343" s="1129" t="s">
        <v>689</v>
      </c>
      <c r="G343" s="1140" t="s">
        <v>964</v>
      </c>
      <c r="H343" s="1193" t="s">
        <v>811</v>
      </c>
      <c r="I343" s="649" t="s">
        <v>936</v>
      </c>
      <c r="J343" s="1134" t="s">
        <v>965</v>
      </c>
    </row>
    <row r="344" spans="1:10" x14ac:dyDescent="0.35">
      <c r="A344" s="1157" t="s">
        <v>876</v>
      </c>
      <c r="B344" s="1156" t="s">
        <v>826</v>
      </c>
      <c r="C344" s="1190" t="s">
        <v>812</v>
      </c>
      <c r="D344" s="1127" t="s">
        <v>931</v>
      </c>
      <c r="E344" s="1128">
        <v>343</v>
      </c>
      <c r="F344" s="1141">
        <v>2.8</v>
      </c>
      <c r="G344" s="1140" t="s">
        <v>939</v>
      </c>
      <c r="H344" s="1193" t="s">
        <v>811</v>
      </c>
      <c r="I344" s="649" t="s">
        <v>936</v>
      </c>
      <c r="J344" s="1134" t="s">
        <v>940</v>
      </c>
    </row>
    <row r="345" spans="1:10" x14ac:dyDescent="0.35">
      <c r="A345" s="1157" t="s">
        <v>877</v>
      </c>
      <c r="B345" s="1156" t="s">
        <v>810</v>
      </c>
      <c r="C345" s="1190" t="s">
        <v>812</v>
      </c>
      <c r="D345" s="1127" t="s">
        <v>931</v>
      </c>
      <c r="E345" s="1128">
        <v>344</v>
      </c>
      <c r="F345" s="1141">
        <v>2.9</v>
      </c>
      <c r="G345" s="1140" t="s">
        <v>822</v>
      </c>
      <c r="H345" s="1193" t="s">
        <v>811</v>
      </c>
      <c r="I345" s="649" t="s">
        <v>936</v>
      </c>
      <c r="J345" s="1134" t="s">
        <v>830</v>
      </c>
    </row>
    <row r="346" spans="1:10" x14ac:dyDescent="0.35">
      <c r="A346" s="1157" t="s">
        <v>878</v>
      </c>
      <c r="B346" s="1156" t="s">
        <v>537</v>
      </c>
      <c r="C346" s="1190" t="s">
        <v>812</v>
      </c>
      <c r="D346" s="1127" t="s">
        <v>931</v>
      </c>
      <c r="E346" s="1128">
        <v>345</v>
      </c>
      <c r="F346" s="1145" t="s">
        <v>693</v>
      </c>
      <c r="G346" s="1140" t="s">
        <v>826</v>
      </c>
      <c r="H346" s="1193" t="s">
        <v>811</v>
      </c>
      <c r="I346" s="649" t="s">
        <v>936</v>
      </c>
      <c r="J346" s="1134" t="s">
        <v>841</v>
      </c>
    </row>
    <row r="347" spans="1:10" x14ac:dyDescent="0.35">
      <c r="A347" s="1155" t="s">
        <v>881</v>
      </c>
      <c r="B347" s="1156" t="s">
        <v>819</v>
      </c>
      <c r="C347" s="1190" t="s">
        <v>812</v>
      </c>
      <c r="D347" s="1127" t="s">
        <v>931</v>
      </c>
      <c r="E347" s="1128">
        <v>346</v>
      </c>
      <c r="F347" s="1141">
        <v>3.1</v>
      </c>
      <c r="G347" s="1140" t="s">
        <v>810</v>
      </c>
      <c r="H347" s="1193" t="s">
        <v>811</v>
      </c>
      <c r="I347" s="649" t="s">
        <v>936</v>
      </c>
      <c r="J347" s="1134" t="s">
        <v>813</v>
      </c>
    </row>
    <row r="348" spans="1:10" x14ac:dyDescent="0.35">
      <c r="A348" s="1157" t="s">
        <v>882</v>
      </c>
      <c r="B348" s="1156" t="s">
        <v>883</v>
      </c>
      <c r="C348" s="1190" t="s">
        <v>812</v>
      </c>
      <c r="D348" s="1127" t="s">
        <v>931</v>
      </c>
      <c r="E348" s="1128">
        <v>347</v>
      </c>
      <c r="F348" s="1141">
        <v>3.2</v>
      </c>
      <c r="G348" s="1140" t="s">
        <v>810</v>
      </c>
      <c r="H348" s="1193" t="s">
        <v>811</v>
      </c>
      <c r="I348" s="649" t="s">
        <v>936</v>
      </c>
      <c r="J348" s="1134" t="s">
        <v>813</v>
      </c>
    </row>
    <row r="349" spans="1:10" x14ac:dyDescent="0.35">
      <c r="A349" s="1157" t="s">
        <v>886</v>
      </c>
      <c r="B349" s="1156" t="s">
        <v>887</v>
      </c>
      <c r="C349" s="1190" t="s">
        <v>812</v>
      </c>
      <c r="D349" s="1127" t="s">
        <v>931</v>
      </c>
      <c r="E349" s="1128">
        <v>348</v>
      </c>
      <c r="F349" s="1129" t="s">
        <v>847</v>
      </c>
      <c r="G349" s="1133" t="s">
        <v>848</v>
      </c>
      <c r="H349" s="1193" t="s">
        <v>811</v>
      </c>
      <c r="I349" s="649" t="s">
        <v>936</v>
      </c>
      <c r="J349" s="1134" t="s">
        <v>849</v>
      </c>
    </row>
    <row r="350" spans="1:10" x14ac:dyDescent="0.35">
      <c r="A350" s="1157" t="s">
        <v>889</v>
      </c>
      <c r="B350" s="1156" t="s">
        <v>890</v>
      </c>
      <c r="C350" s="1190" t="s">
        <v>812</v>
      </c>
      <c r="D350" s="1127" t="s">
        <v>931</v>
      </c>
      <c r="E350" s="1128">
        <v>349</v>
      </c>
      <c r="F350" s="1129" t="s">
        <v>851</v>
      </c>
      <c r="G350" s="1133" t="s">
        <v>822</v>
      </c>
      <c r="H350" s="1193" t="s">
        <v>811</v>
      </c>
      <c r="I350" s="649" t="s">
        <v>936</v>
      </c>
      <c r="J350" s="1134" t="s">
        <v>830</v>
      </c>
    </row>
    <row r="351" spans="1:10" x14ac:dyDescent="0.35">
      <c r="A351" s="1157" t="s">
        <v>891</v>
      </c>
      <c r="B351" s="1156" t="s">
        <v>810</v>
      </c>
      <c r="C351" s="1190" t="s">
        <v>812</v>
      </c>
      <c r="D351" s="1127" t="s">
        <v>931</v>
      </c>
      <c r="E351" s="1128">
        <v>350</v>
      </c>
      <c r="F351" s="1129" t="s">
        <v>853</v>
      </c>
      <c r="G351" s="1140" t="s">
        <v>854</v>
      </c>
      <c r="H351" s="1193" t="s">
        <v>811</v>
      </c>
      <c r="I351" s="649" t="s">
        <v>936</v>
      </c>
      <c r="J351" s="1134" t="s">
        <v>855</v>
      </c>
    </row>
    <row r="352" spans="1:10" x14ac:dyDescent="0.35">
      <c r="A352" s="1157" t="s">
        <v>740</v>
      </c>
      <c r="B352" s="1156" t="s">
        <v>892</v>
      </c>
      <c r="C352" s="1190" t="s">
        <v>812</v>
      </c>
      <c r="D352" s="1127" t="s">
        <v>931</v>
      </c>
      <c r="E352" s="1128">
        <v>351</v>
      </c>
      <c r="F352" s="1141">
        <v>3.4</v>
      </c>
      <c r="G352" s="1140" t="s">
        <v>857</v>
      </c>
      <c r="H352" s="1193" t="s">
        <v>811</v>
      </c>
      <c r="I352" s="649" t="s">
        <v>936</v>
      </c>
      <c r="J352" s="1134" t="s">
        <v>849</v>
      </c>
    </row>
    <row r="353" spans="1:10" x14ac:dyDescent="0.35">
      <c r="A353" s="1157">
        <v>5.1100000000000003</v>
      </c>
      <c r="B353" s="1156" t="s">
        <v>943</v>
      </c>
      <c r="C353" s="1190" t="s">
        <v>812</v>
      </c>
      <c r="D353" s="1127" t="s">
        <v>931</v>
      </c>
      <c r="E353" s="1128">
        <v>352</v>
      </c>
      <c r="F353" s="1141">
        <v>3.5</v>
      </c>
      <c r="G353" s="1133" t="s">
        <v>860</v>
      </c>
      <c r="H353" s="1193" t="s">
        <v>811</v>
      </c>
      <c r="I353" s="649" t="s">
        <v>936</v>
      </c>
      <c r="J353" s="1134" t="s">
        <v>861</v>
      </c>
    </row>
    <row r="354" spans="1:10" x14ac:dyDescent="0.35">
      <c r="A354" s="1157">
        <v>5.12</v>
      </c>
      <c r="B354" s="1156" t="s">
        <v>834</v>
      </c>
      <c r="C354" s="1190" t="s">
        <v>812</v>
      </c>
      <c r="D354" s="1127" t="s">
        <v>931</v>
      </c>
      <c r="E354" s="1128">
        <v>353</v>
      </c>
      <c r="F354" s="1141">
        <v>3.6</v>
      </c>
      <c r="G354" s="1140" t="s">
        <v>810</v>
      </c>
      <c r="H354" s="1193" t="s">
        <v>811</v>
      </c>
      <c r="I354" s="649" t="s">
        <v>936</v>
      </c>
      <c r="J354" s="1134" t="s">
        <v>813</v>
      </c>
    </row>
    <row r="355" spans="1:10" x14ac:dyDescent="0.35">
      <c r="A355" s="1160">
        <v>5.13</v>
      </c>
      <c r="B355" s="1161" t="s">
        <v>944</v>
      </c>
      <c r="C355" s="1190" t="s">
        <v>812</v>
      </c>
      <c r="D355" s="1127" t="s">
        <v>931</v>
      </c>
      <c r="E355" s="1128">
        <v>354</v>
      </c>
      <c r="F355" s="1129" t="s">
        <v>708</v>
      </c>
      <c r="G355" s="1140" t="s">
        <v>810</v>
      </c>
      <c r="H355" s="1193" t="s">
        <v>811</v>
      </c>
      <c r="I355" s="649" t="s">
        <v>936</v>
      </c>
      <c r="J355" s="1134" t="s">
        <v>813</v>
      </c>
    </row>
    <row r="356" spans="1:10" x14ac:dyDescent="0.35">
      <c r="A356" s="1153" t="s">
        <v>894</v>
      </c>
      <c r="B356" s="1154" t="s">
        <v>810</v>
      </c>
      <c r="C356" s="1190" t="s">
        <v>812</v>
      </c>
      <c r="D356" s="1127" t="s">
        <v>931</v>
      </c>
      <c r="E356" s="1128">
        <v>355</v>
      </c>
      <c r="F356" s="1129" t="s">
        <v>710</v>
      </c>
      <c r="G356" s="1140" t="s">
        <v>942</v>
      </c>
      <c r="H356" s="1193" t="s">
        <v>811</v>
      </c>
      <c r="I356" s="649" t="s">
        <v>936</v>
      </c>
      <c r="J356" s="1134" t="s">
        <v>867</v>
      </c>
    </row>
    <row r="357" spans="1:10" x14ac:dyDescent="0.35">
      <c r="A357" s="1157" t="s">
        <v>895</v>
      </c>
      <c r="B357" s="1156" t="s">
        <v>810</v>
      </c>
      <c r="C357" s="1190" t="s">
        <v>812</v>
      </c>
      <c r="D357" s="1127" t="s">
        <v>931</v>
      </c>
      <c r="E357" s="1128">
        <v>356</v>
      </c>
      <c r="F357" s="1141">
        <v>4.2</v>
      </c>
      <c r="G357" s="1140" t="s">
        <v>911</v>
      </c>
      <c r="H357" s="1193" t="s">
        <v>811</v>
      </c>
      <c r="I357" s="649" t="s">
        <v>936</v>
      </c>
      <c r="J357" s="1134" t="s">
        <v>885</v>
      </c>
    </row>
    <row r="358" spans="1:10" x14ac:dyDescent="0.35">
      <c r="A358" s="1157" t="s">
        <v>896</v>
      </c>
      <c r="B358" s="1156" t="s">
        <v>842</v>
      </c>
      <c r="C358" s="1190" t="s">
        <v>812</v>
      </c>
      <c r="D358" s="1127" t="s">
        <v>931</v>
      </c>
      <c r="E358" s="1128">
        <v>357</v>
      </c>
      <c r="F358" s="1141">
        <v>4.3</v>
      </c>
      <c r="G358" s="1133" t="s">
        <v>870</v>
      </c>
      <c r="H358" s="1193" t="s">
        <v>811</v>
      </c>
      <c r="I358" s="649" t="s">
        <v>936</v>
      </c>
      <c r="J358" s="1134" t="s">
        <v>871</v>
      </c>
    </row>
    <row r="359" spans="1:10" x14ac:dyDescent="0.35">
      <c r="A359" s="1157" t="s">
        <v>897</v>
      </c>
      <c r="B359" s="1156" t="s">
        <v>898</v>
      </c>
      <c r="C359" s="1190" t="s">
        <v>812</v>
      </c>
      <c r="D359" s="1127" t="s">
        <v>931</v>
      </c>
      <c r="E359" s="1128">
        <v>358</v>
      </c>
      <c r="F359" s="1141">
        <v>4.4000000000000004</v>
      </c>
      <c r="G359" s="1133" t="s">
        <v>874</v>
      </c>
      <c r="H359" s="1193" t="s">
        <v>811</v>
      </c>
      <c r="I359" s="649" t="s">
        <v>936</v>
      </c>
      <c r="J359" s="1134" t="s">
        <v>875</v>
      </c>
    </row>
    <row r="360" spans="1:10" x14ac:dyDescent="0.35">
      <c r="A360" s="1157" t="s">
        <v>899</v>
      </c>
      <c r="B360" s="1156" t="s">
        <v>842</v>
      </c>
      <c r="C360" s="1190" t="s">
        <v>812</v>
      </c>
      <c r="D360" s="1127" t="s">
        <v>931</v>
      </c>
      <c r="E360" s="1128">
        <v>359</v>
      </c>
      <c r="F360" s="1129" t="s">
        <v>717</v>
      </c>
      <c r="G360" s="1140" t="s">
        <v>537</v>
      </c>
      <c r="H360" s="1193" t="s">
        <v>811</v>
      </c>
      <c r="I360" s="649" t="s">
        <v>936</v>
      </c>
      <c r="J360" s="1134" t="s">
        <v>537</v>
      </c>
    </row>
    <row r="361" spans="1:10" x14ac:dyDescent="0.35">
      <c r="A361" s="1157" t="s">
        <v>900</v>
      </c>
      <c r="B361" s="1156" t="s">
        <v>842</v>
      </c>
      <c r="C361" s="1190" t="s">
        <v>812</v>
      </c>
      <c r="D361" s="1127" t="s">
        <v>931</v>
      </c>
      <c r="E361" s="1128">
        <v>360</v>
      </c>
      <c r="F361" s="1129" t="s">
        <v>719</v>
      </c>
      <c r="G361" s="1140" t="s">
        <v>810</v>
      </c>
      <c r="H361" s="1193" t="s">
        <v>811</v>
      </c>
      <c r="I361" s="649" t="s">
        <v>936</v>
      </c>
      <c r="J361" s="1134" t="s">
        <v>813</v>
      </c>
    </row>
    <row r="362" spans="1:10" x14ac:dyDescent="0.35">
      <c r="A362" s="1157" t="s">
        <v>901</v>
      </c>
      <c r="B362" s="1156" t="s">
        <v>822</v>
      </c>
      <c r="C362" s="1190" t="s">
        <v>812</v>
      </c>
      <c r="D362" s="1127" t="s">
        <v>931</v>
      </c>
      <c r="E362" s="1128">
        <v>361</v>
      </c>
      <c r="F362" s="1129" t="s">
        <v>721</v>
      </c>
      <c r="G362" s="1159" t="s">
        <v>537</v>
      </c>
      <c r="H362" s="1193" t="s">
        <v>811</v>
      </c>
      <c r="I362" s="649" t="s">
        <v>936</v>
      </c>
      <c r="J362" s="1134" t="s">
        <v>537</v>
      </c>
    </row>
    <row r="363" spans="1:10" x14ac:dyDescent="0.35">
      <c r="A363" s="1157" t="s">
        <v>902</v>
      </c>
      <c r="B363" s="1156" t="s">
        <v>822</v>
      </c>
      <c r="C363" s="1190" t="s">
        <v>812</v>
      </c>
      <c r="D363" s="1127" t="s">
        <v>931</v>
      </c>
      <c r="E363" s="1128">
        <v>362</v>
      </c>
      <c r="F363" s="1129" t="s">
        <v>723</v>
      </c>
      <c r="G363" s="1140" t="s">
        <v>822</v>
      </c>
      <c r="H363" s="1193" t="s">
        <v>811</v>
      </c>
      <c r="I363" s="649" t="s">
        <v>936</v>
      </c>
      <c r="J363" s="1134" t="s">
        <v>830</v>
      </c>
    </row>
    <row r="364" spans="1:10" x14ac:dyDescent="0.35">
      <c r="A364" s="1160" t="s">
        <v>903</v>
      </c>
      <c r="B364" s="1161" t="s">
        <v>904</v>
      </c>
      <c r="C364" s="1190" t="s">
        <v>812</v>
      </c>
      <c r="D364" s="1127" t="s">
        <v>931</v>
      </c>
      <c r="E364" s="1128">
        <v>363</v>
      </c>
      <c r="F364" s="1141">
        <v>5.3</v>
      </c>
      <c r="G364" s="1133" t="s">
        <v>884</v>
      </c>
      <c r="H364" s="1193" t="s">
        <v>811</v>
      </c>
      <c r="I364" s="649" t="s">
        <v>936</v>
      </c>
      <c r="J364" s="1134" t="s">
        <v>885</v>
      </c>
    </row>
    <row r="365" spans="1:10" x14ac:dyDescent="0.35">
      <c r="A365" s="1153" t="s">
        <v>905</v>
      </c>
      <c r="B365" s="1154" t="s">
        <v>810</v>
      </c>
      <c r="C365" s="1190" t="s">
        <v>812</v>
      </c>
      <c r="D365" s="1127" t="s">
        <v>931</v>
      </c>
      <c r="E365" s="1128">
        <v>364</v>
      </c>
      <c r="F365" s="1141">
        <v>5.4</v>
      </c>
      <c r="G365" s="1140" t="s">
        <v>888</v>
      </c>
      <c r="H365" s="1193" t="s">
        <v>811</v>
      </c>
      <c r="I365" s="649" t="s">
        <v>936</v>
      </c>
      <c r="J365" s="1134" t="s">
        <v>849</v>
      </c>
    </row>
    <row r="366" spans="1:10" x14ac:dyDescent="0.35">
      <c r="A366" s="1157" t="s">
        <v>908</v>
      </c>
      <c r="B366" s="1158" t="s">
        <v>909</v>
      </c>
      <c r="C366" s="1190" t="s">
        <v>812</v>
      </c>
      <c r="D366" s="1127" t="s">
        <v>931</v>
      </c>
      <c r="E366" s="1128">
        <v>365</v>
      </c>
      <c r="F366" s="1141">
        <v>5.5</v>
      </c>
      <c r="G366" s="1133" t="s">
        <v>826</v>
      </c>
      <c r="H366" s="1193" t="s">
        <v>811</v>
      </c>
      <c r="I366" s="649" t="s">
        <v>936</v>
      </c>
      <c r="J366" s="1134" t="s">
        <v>841</v>
      </c>
    </row>
    <row r="367" spans="1:10" x14ac:dyDescent="0.35">
      <c r="A367" s="1157" t="s">
        <v>910</v>
      </c>
      <c r="B367" s="1156" t="s">
        <v>911</v>
      </c>
      <c r="C367" s="1190" t="s">
        <v>812</v>
      </c>
      <c r="D367" s="1127" t="s">
        <v>931</v>
      </c>
      <c r="E367" s="1128">
        <v>366</v>
      </c>
      <c r="F367" s="1141">
        <v>5.6</v>
      </c>
      <c r="G367" s="1140" t="s">
        <v>810</v>
      </c>
      <c r="H367" s="1193" t="s">
        <v>811</v>
      </c>
      <c r="I367" s="649" t="s">
        <v>936</v>
      </c>
      <c r="J367" s="1134" t="s">
        <v>813</v>
      </c>
    </row>
    <row r="368" spans="1:10" x14ac:dyDescent="0.35">
      <c r="A368" s="1157" t="s">
        <v>913</v>
      </c>
      <c r="B368" s="1156" t="s">
        <v>537</v>
      </c>
      <c r="C368" s="1190" t="s">
        <v>812</v>
      </c>
      <c r="D368" s="1127" t="s">
        <v>931</v>
      </c>
      <c r="E368" s="1128">
        <v>367</v>
      </c>
      <c r="F368" s="1129" t="s">
        <v>729</v>
      </c>
      <c r="G368" s="1140" t="s">
        <v>537</v>
      </c>
      <c r="H368" s="1193" t="s">
        <v>811</v>
      </c>
      <c r="I368" s="649" t="s">
        <v>936</v>
      </c>
      <c r="J368" s="1134" t="s">
        <v>537</v>
      </c>
    </row>
    <row r="369" spans="1:10" x14ac:dyDescent="0.35">
      <c r="A369" s="1155" t="s">
        <v>914</v>
      </c>
      <c r="B369" s="1156" t="s">
        <v>822</v>
      </c>
      <c r="C369" s="1190" t="s">
        <v>812</v>
      </c>
      <c r="D369" s="1127" t="s">
        <v>931</v>
      </c>
      <c r="E369" s="1128">
        <v>368</v>
      </c>
      <c r="F369" s="1129" t="s">
        <v>731</v>
      </c>
      <c r="G369" s="1140" t="s">
        <v>819</v>
      </c>
      <c r="H369" s="1193" t="s">
        <v>811</v>
      </c>
      <c r="I369" s="649" t="s">
        <v>936</v>
      </c>
      <c r="J369" s="1134" t="s">
        <v>839</v>
      </c>
    </row>
    <row r="370" spans="1:10" x14ac:dyDescent="0.35">
      <c r="A370" s="1157" t="s">
        <v>915</v>
      </c>
      <c r="B370" s="1156" t="s">
        <v>537</v>
      </c>
      <c r="C370" s="1190" t="s">
        <v>812</v>
      </c>
      <c r="D370" s="1127" t="s">
        <v>931</v>
      </c>
      <c r="E370" s="1128">
        <v>369</v>
      </c>
      <c r="F370" s="1129" t="s">
        <v>733</v>
      </c>
      <c r="G370" s="1140" t="s">
        <v>946</v>
      </c>
      <c r="H370" s="1193" t="s">
        <v>811</v>
      </c>
      <c r="I370" s="649" t="s">
        <v>936</v>
      </c>
      <c r="J370" s="1178" t="s">
        <v>947</v>
      </c>
    </row>
    <row r="371" spans="1:10" x14ac:dyDescent="0.35">
      <c r="A371" s="1155" t="s">
        <v>917</v>
      </c>
      <c r="B371" s="1156" t="s">
        <v>826</v>
      </c>
      <c r="C371" s="1190" t="s">
        <v>812</v>
      </c>
      <c r="D371" s="1127" t="s">
        <v>931</v>
      </c>
      <c r="E371" s="1128">
        <v>370</v>
      </c>
      <c r="F371" s="1129" t="s">
        <v>735</v>
      </c>
      <c r="G371" s="1133" t="s">
        <v>887</v>
      </c>
      <c r="H371" s="1193" t="s">
        <v>811</v>
      </c>
      <c r="I371" s="649" t="s">
        <v>936</v>
      </c>
      <c r="J371" s="1134" t="s">
        <v>893</v>
      </c>
    </row>
    <row r="372" spans="1:10" x14ac:dyDescent="0.35">
      <c r="A372" s="1157">
        <v>7.5</v>
      </c>
      <c r="B372" s="1156" t="s">
        <v>810</v>
      </c>
      <c r="C372" s="1190" t="s">
        <v>812</v>
      </c>
      <c r="D372" s="1127" t="s">
        <v>931</v>
      </c>
      <c r="E372" s="1128">
        <v>371</v>
      </c>
      <c r="F372" s="1129" t="s">
        <v>737</v>
      </c>
      <c r="G372" s="1140" t="s">
        <v>948</v>
      </c>
      <c r="H372" s="1193" t="s">
        <v>811</v>
      </c>
      <c r="I372" s="649" t="s">
        <v>936</v>
      </c>
      <c r="J372" s="1162" t="s">
        <v>949</v>
      </c>
    </row>
    <row r="373" spans="1:10" x14ac:dyDescent="0.35">
      <c r="A373" s="1157">
        <v>7.6</v>
      </c>
      <c r="B373" s="1156" t="s">
        <v>810</v>
      </c>
      <c r="C373" s="1190" t="s">
        <v>812</v>
      </c>
      <c r="D373" s="1127" t="s">
        <v>931</v>
      </c>
      <c r="E373" s="1128">
        <v>372</v>
      </c>
      <c r="F373" s="1141">
        <v>5.9</v>
      </c>
      <c r="G373" s="1140" t="s">
        <v>810</v>
      </c>
      <c r="H373" s="1193" t="s">
        <v>811</v>
      </c>
      <c r="I373" s="649" t="s">
        <v>936</v>
      </c>
      <c r="J373" s="1134" t="s">
        <v>813</v>
      </c>
    </row>
    <row r="374" spans="1:10" x14ac:dyDescent="0.35">
      <c r="A374" s="1157">
        <v>7.7</v>
      </c>
      <c r="B374" s="1156" t="s">
        <v>810</v>
      </c>
      <c r="C374" s="1190" t="s">
        <v>812</v>
      </c>
      <c r="D374" s="1127" t="s">
        <v>931</v>
      </c>
      <c r="E374" s="1128">
        <v>373</v>
      </c>
      <c r="F374" s="1145" t="s">
        <v>740</v>
      </c>
      <c r="G374" s="1140" t="s">
        <v>961</v>
      </c>
      <c r="H374" s="1193" t="s">
        <v>811</v>
      </c>
      <c r="I374" s="649" t="s">
        <v>936</v>
      </c>
      <c r="J374" s="1134" t="s">
        <v>951</v>
      </c>
    </row>
    <row r="375" spans="1:10" x14ac:dyDescent="0.35">
      <c r="A375" s="1157">
        <v>7.8</v>
      </c>
      <c r="B375" s="1156" t="s">
        <v>810</v>
      </c>
      <c r="C375" s="1190" t="s">
        <v>812</v>
      </c>
      <c r="D375" s="1127" t="s">
        <v>931</v>
      </c>
      <c r="E375" s="1128">
        <v>374</v>
      </c>
      <c r="F375" s="1141">
        <v>5.1100000000000003</v>
      </c>
      <c r="G375" s="1140" t="s">
        <v>943</v>
      </c>
      <c r="H375" s="1193" t="s">
        <v>811</v>
      </c>
      <c r="I375" s="649" t="s">
        <v>936</v>
      </c>
      <c r="J375" s="1134" t="s">
        <v>953</v>
      </c>
    </row>
    <row r="376" spans="1:10" x14ac:dyDescent="0.35">
      <c r="A376" s="1163" t="s">
        <v>920</v>
      </c>
      <c r="B376" s="1156" t="s">
        <v>537</v>
      </c>
      <c r="C376" s="1190" t="s">
        <v>812</v>
      </c>
      <c r="D376" s="1127" t="s">
        <v>931</v>
      </c>
      <c r="E376" s="1128">
        <v>375</v>
      </c>
      <c r="F376" s="1141">
        <v>5.12</v>
      </c>
      <c r="G376" s="1140" t="s">
        <v>834</v>
      </c>
      <c r="H376" s="1193" t="s">
        <v>811</v>
      </c>
      <c r="I376" s="649" t="s">
        <v>936</v>
      </c>
      <c r="J376" s="1134">
        <v>10</v>
      </c>
    </row>
    <row r="377" spans="1:10" x14ac:dyDescent="0.35">
      <c r="A377" s="1157" t="s">
        <v>921</v>
      </c>
      <c r="B377" s="1156" t="s">
        <v>810</v>
      </c>
      <c r="C377" s="1190" t="s">
        <v>812</v>
      </c>
      <c r="D377" s="1127" t="s">
        <v>931</v>
      </c>
      <c r="E377" s="1128">
        <v>376</v>
      </c>
      <c r="F377" s="1141">
        <v>5.13</v>
      </c>
      <c r="G377" s="1140" t="s">
        <v>962</v>
      </c>
      <c r="H377" s="1193" t="s">
        <v>811</v>
      </c>
      <c r="I377" s="649" t="s">
        <v>936</v>
      </c>
      <c r="J377" s="1134" t="s">
        <v>955</v>
      </c>
    </row>
    <row r="378" spans="1:10" x14ac:dyDescent="0.35">
      <c r="A378" s="1157" t="s">
        <v>922</v>
      </c>
      <c r="B378" s="1156" t="s">
        <v>810</v>
      </c>
      <c r="C378" s="1190" t="s">
        <v>812</v>
      </c>
      <c r="D378" s="1127" t="s">
        <v>931</v>
      </c>
      <c r="E378" s="1128">
        <v>377</v>
      </c>
      <c r="F378" s="1141">
        <v>6.1</v>
      </c>
      <c r="G378" s="1140" t="s">
        <v>810</v>
      </c>
      <c r="H378" s="1193" t="s">
        <v>811</v>
      </c>
      <c r="I378" s="649" t="s">
        <v>936</v>
      </c>
      <c r="J378" s="1134" t="s">
        <v>813</v>
      </c>
    </row>
    <row r="379" spans="1:10" x14ac:dyDescent="0.35">
      <c r="A379" s="1157" t="s">
        <v>772</v>
      </c>
      <c r="B379" s="1156" t="s">
        <v>810</v>
      </c>
      <c r="C379" s="1190" t="s">
        <v>812</v>
      </c>
      <c r="D379" s="1127" t="s">
        <v>931</v>
      </c>
      <c r="E379" s="1128">
        <v>378</v>
      </c>
      <c r="F379" s="1141">
        <v>6.2</v>
      </c>
      <c r="G379" s="1140" t="s">
        <v>810</v>
      </c>
      <c r="H379" s="1193" t="s">
        <v>811</v>
      </c>
      <c r="I379" s="649" t="s">
        <v>936</v>
      </c>
      <c r="J379" s="1134" t="s">
        <v>813</v>
      </c>
    </row>
    <row r="380" spans="1:10" x14ac:dyDescent="0.35">
      <c r="A380" s="1157">
        <v>7.11</v>
      </c>
      <c r="B380" s="1156" t="s">
        <v>810</v>
      </c>
      <c r="C380" s="1190" t="s">
        <v>812</v>
      </c>
      <c r="D380" s="1127" t="s">
        <v>931</v>
      </c>
      <c r="E380" s="1128">
        <v>379</v>
      </c>
      <c r="F380" s="1141">
        <v>6.3</v>
      </c>
      <c r="G380" s="1140" t="s">
        <v>854</v>
      </c>
      <c r="H380" s="1193" t="s">
        <v>811</v>
      </c>
      <c r="I380" s="649" t="s">
        <v>936</v>
      </c>
      <c r="J380" s="1162" t="s">
        <v>855</v>
      </c>
    </row>
    <row r="381" spans="1:10" x14ac:dyDescent="0.35">
      <c r="A381" s="1157">
        <v>7.12</v>
      </c>
      <c r="B381" s="1156" t="s">
        <v>810</v>
      </c>
      <c r="C381" s="1190" t="s">
        <v>812</v>
      </c>
      <c r="D381" s="1127" t="s">
        <v>931</v>
      </c>
      <c r="E381" s="1128">
        <v>380</v>
      </c>
      <c r="F381" s="1141">
        <v>6.4</v>
      </c>
      <c r="G381" s="1140" t="s">
        <v>906</v>
      </c>
      <c r="H381" s="1193" t="s">
        <v>811</v>
      </c>
      <c r="I381" s="649" t="s">
        <v>936</v>
      </c>
      <c r="J381" s="1134" t="s">
        <v>907</v>
      </c>
    </row>
    <row r="382" spans="1:10" x14ac:dyDescent="0.35">
      <c r="A382" s="1157">
        <v>7.13</v>
      </c>
      <c r="B382" s="1156" t="s">
        <v>537</v>
      </c>
      <c r="C382" s="1190" t="s">
        <v>812</v>
      </c>
      <c r="D382" s="1127" t="s">
        <v>931</v>
      </c>
      <c r="E382" s="1128">
        <v>381</v>
      </c>
      <c r="F382" s="1129" t="s">
        <v>750</v>
      </c>
      <c r="G382" s="1133" t="s">
        <v>819</v>
      </c>
      <c r="H382" s="1193" t="s">
        <v>811</v>
      </c>
      <c r="I382" s="649" t="s">
        <v>936</v>
      </c>
      <c r="J382" s="1134" t="s">
        <v>839</v>
      </c>
    </row>
    <row r="383" spans="1:10" x14ac:dyDescent="0.35">
      <c r="A383" s="1157">
        <v>7.14</v>
      </c>
      <c r="B383" s="1156" t="s">
        <v>810</v>
      </c>
      <c r="C383" s="1190" t="s">
        <v>812</v>
      </c>
      <c r="D383" s="1127" t="s">
        <v>931</v>
      </c>
      <c r="E383" s="1128">
        <v>382</v>
      </c>
      <c r="F383" s="1129" t="s">
        <v>752</v>
      </c>
      <c r="G383" s="1133" t="s">
        <v>912</v>
      </c>
      <c r="H383" s="1193" t="s">
        <v>811</v>
      </c>
      <c r="I383" s="649" t="s">
        <v>936</v>
      </c>
      <c r="J383" s="1134" t="s">
        <v>839</v>
      </c>
    </row>
    <row r="384" spans="1:10" x14ac:dyDescent="0.35">
      <c r="A384" s="1157">
        <v>7.15</v>
      </c>
      <c r="B384" s="1156" t="s">
        <v>810</v>
      </c>
      <c r="C384" s="1190" t="s">
        <v>812</v>
      </c>
      <c r="D384" s="1127" t="s">
        <v>931</v>
      </c>
      <c r="E384" s="1128">
        <v>383</v>
      </c>
      <c r="F384" s="1141">
        <v>6.6</v>
      </c>
      <c r="G384" s="1140" t="s">
        <v>817</v>
      </c>
      <c r="H384" s="1193" t="s">
        <v>811</v>
      </c>
      <c r="I384" s="649" t="s">
        <v>936</v>
      </c>
      <c r="J384" s="1162" t="s">
        <v>818</v>
      </c>
    </row>
    <row r="385" spans="1:10" x14ac:dyDescent="0.35">
      <c r="A385" s="1157">
        <v>7.16</v>
      </c>
      <c r="B385" s="1156" t="s">
        <v>810</v>
      </c>
      <c r="C385" s="1190" t="s">
        <v>812</v>
      </c>
      <c r="D385" s="1127" t="s">
        <v>931</v>
      </c>
      <c r="E385" s="1128">
        <v>384</v>
      </c>
      <c r="F385" s="1141">
        <v>7.1</v>
      </c>
      <c r="G385" s="1140" t="s">
        <v>810</v>
      </c>
      <c r="H385" s="1193" t="s">
        <v>811</v>
      </c>
      <c r="I385" s="649" t="s">
        <v>936</v>
      </c>
      <c r="J385" s="1134" t="s">
        <v>813</v>
      </c>
    </row>
    <row r="386" spans="1:10" x14ac:dyDescent="0.35">
      <c r="A386" s="1160">
        <v>7.17</v>
      </c>
      <c r="B386" s="1161" t="s">
        <v>874</v>
      </c>
      <c r="C386" s="1190" t="s">
        <v>812</v>
      </c>
      <c r="D386" s="1127" t="s">
        <v>931</v>
      </c>
      <c r="E386" s="1128">
        <v>385</v>
      </c>
      <c r="F386" s="1129" t="s">
        <v>758</v>
      </c>
      <c r="G386" s="1133" t="s">
        <v>916</v>
      </c>
      <c r="H386" s="1193" t="s">
        <v>811</v>
      </c>
      <c r="I386" s="649" t="s">
        <v>936</v>
      </c>
      <c r="J386" s="1134" t="s">
        <v>849</v>
      </c>
    </row>
    <row r="387" spans="1:10" x14ac:dyDescent="0.35">
      <c r="A387" s="1153" t="s">
        <v>926</v>
      </c>
      <c r="B387" s="1154" t="s">
        <v>810</v>
      </c>
      <c r="C387" s="1190" t="s">
        <v>812</v>
      </c>
      <c r="D387" s="1127" t="s">
        <v>931</v>
      </c>
      <c r="E387" s="1128">
        <v>386</v>
      </c>
      <c r="F387" s="1129" t="s">
        <v>760</v>
      </c>
      <c r="G387" s="1133" t="s">
        <v>918</v>
      </c>
      <c r="H387" s="1193" t="s">
        <v>811</v>
      </c>
      <c r="I387" s="649" t="s">
        <v>936</v>
      </c>
      <c r="J387" s="1134" t="s">
        <v>919</v>
      </c>
    </row>
    <row r="388" spans="1:10" x14ac:dyDescent="0.35">
      <c r="A388" s="1157" t="s">
        <v>927</v>
      </c>
      <c r="B388" s="1156" t="s">
        <v>810</v>
      </c>
      <c r="C388" s="1190" t="s">
        <v>812</v>
      </c>
      <c r="D388" s="1127" t="s">
        <v>931</v>
      </c>
      <c r="E388" s="1128">
        <v>387</v>
      </c>
      <c r="F388" s="1129" t="s">
        <v>761</v>
      </c>
      <c r="G388" s="1133" t="s">
        <v>810</v>
      </c>
      <c r="H388" s="1193" t="s">
        <v>811</v>
      </c>
      <c r="I388" s="649" t="s">
        <v>936</v>
      </c>
      <c r="J388" s="1134" t="s">
        <v>813</v>
      </c>
    </row>
    <row r="389" spans="1:10" x14ac:dyDescent="0.35">
      <c r="A389" s="1157" t="s">
        <v>928</v>
      </c>
      <c r="B389" s="1156" t="s">
        <v>810</v>
      </c>
      <c r="C389" s="1190" t="s">
        <v>812</v>
      </c>
      <c r="D389" s="1127" t="s">
        <v>931</v>
      </c>
      <c r="E389" s="1128">
        <v>388</v>
      </c>
      <c r="F389" s="1129" t="s">
        <v>763</v>
      </c>
      <c r="G389" s="1140" t="s">
        <v>537</v>
      </c>
      <c r="H389" s="1193" t="s">
        <v>811</v>
      </c>
      <c r="I389" s="649" t="s">
        <v>936</v>
      </c>
      <c r="J389" s="1134" t="s">
        <v>537</v>
      </c>
    </row>
    <row r="390" spans="1:10" x14ac:dyDescent="0.35">
      <c r="A390" s="1157" t="s">
        <v>929</v>
      </c>
      <c r="B390" s="1156" t="s">
        <v>874</v>
      </c>
      <c r="C390" s="1190" t="s">
        <v>812</v>
      </c>
      <c r="D390" s="1127" t="s">
        <v>931</v>
      </c>
      <c r="E390" s="1128">
        <v>389</v>
      </c>
      <c r="F390" s="1129" t="s">
        <v>764</v>
      </c>
      <c r="G390" s="1140" t="s">
        <v>537</v>
      </c>
      <c r="H390" s="1193" t="s">
        <v>811</v>
      </c>
      <c r="I390" s="649" t="s">
        <v>936</v>
      </c>
      <c r="J390" s="1134" t="s">
        <v>537</v>
      </c>
    </row>
    <row r="391" spans="1:10" x14ac:dyDescent="0.35">
      <c r="A391" s="1157" t="s">
        <v>930</v>
      </c>
      <c r="B391" s="1156" t="s">
        <v>819</v>
      </c>
      <c r="C391" s="1190" t="s">
        <v>812</v>
      </c>
      <c r="D391" s="1127" t="s">
        <v>931</v>
      </c>
      <c r="E391" s="1128">
        <v>390</v>
      </c>
      <c r="F391" s="1129" t="s">
        <v>766</v>
      </c>
      <c r="G391" s="1140" t="s">
        <v>826</v>
      </c>
      <c r="H391" s="1193" t="s">
        <v>811</v>
      </c>
      <c r="I391" s="649" t="s">
        <v>936</v>
      </c>
      <c r="J391" s="1134" t="s">
        <v>841</v>
      </c>
    </row>
    <row r="392" spans="1:10" x14ac:dyDescent="0.35">
      <c r="A392" s="1169">
        <v>1.1000000000000001</v>
      </c>
      <c r="B392" s="1170" t="s">
        <v>810</v>
      </c>
      <c r="C392" s="1190" t="s">
        <v>812</v>
      </c>
      <c r="D392" s="1127" t="s">
        <v>959</v>
      </c>
      <c r="E392" s="1128">
        <v>391</v>
      </c>
      <c r="F392" s="1141">
        <v>7.5</v>
      </c>
      <c r="G392" s="1140" t="s">
        <v>810</v>
      </c>
      <c r="H392" s="1193" t="s">
        <v>811</v>
      </c>
      <c r="I392" s="649" t="s">
        <v>936</v>
      </c>
      <c r="J392" s="1134" t="s">
        <v>813</v>
      </c>
    </row>
    <row r="393" spans="1:10" x14ac:dyDescent="0.35">
      <c r="A393" s="1135">
        <v>1.2</v>
      </c>
      <c r="B393" s="1136" t="s">
        <v>814</v>
      </c>
      <c r="C393" s="1190" t="s">
        <v>812</v>
      </c>
      <c r="D393" s="1127" t="s">
        <v>959</v>
      </c>
      <c r="E393" s="1128">
        <v>392</v>
      </c>
      <c r="F393" s="1141">
        <v>7.6</v>
      </c>
      <c r="G393" s="1140" t="s">
        <v>810</v>
      </c>
      <c r="H393" s="1193" t="s">
        <v>811</v>
      </c>
      <c r="I393" s="649" t="s">
        <v>936</v>
      </c>
      <c r="J393" s="1134" t="s">
        <v>813</v>
      </c>
    </row>
    <row r="394" spans="1:10" x14ac:dyDescent="0.35">
      <c r="A394" s="1137">
        <v>2.1</v>
      </c>
      <c r="B394" s="1132" t="s">
        <v>810</v>
      </c>
      <c r="C394" s="1190" t="s">
        <v>812</v>
      </c>
      <c r="D394" s="1127" t="s">
        <v>959</v>
      </c>
      <c r="E394" s="1128">
        <v>393</v>
      </c>
      <c r="F394" s="1141">
        <v>7.7</v>
      </c>
      <c r="G394" s="1140" t="s">
        <v>810</v>
      </c>
      <c r="H394" s="1193" t="s">
        <v>811</v>
      </c>
      <c r="I394" s="649" t="s">
        <v>936</v>
      </c>
      <c r="J394" s="1134" t="s">
        <v>813</v>
      </c>
    </row>
    <row r="395" spans="1:10" x14ac:dyDescent="0.35">
      <c r="A395" s="1138">
        <v>2.2000000000000002</v>
      </c>
      <c r="B395" s="1139" t="s">
        <v>537</v>
      </c>
      <c r="C395" s="1190" t="s">
        <v>812</v>
      </c>
      <c r="D395" s="1127" t="s">
        <v>959</v>
      </c>
      <c r="E395" s="1128">
        <v>394</v>
      </c>
      <c r="F395" s="1141">
        <v>7.8</v>
      </c>
      <c r="G395" s="1140" t="s">
        <v>810</v>
      </c>
      <c r="H395" s="1193" t="s">
        <v>811</v>
      </c>
      <c r="I395" s="649" t="s">
        <v>936</v>
      </c>
      <c r="J395" s="1134" t="s">
        <v>813</v>
      </c>
    </row>
    <row r="396" spans="1:10" x14ac:dyDescent="0.35">
      <c r="A396" s="1138">
        <v>2.2999999999999998</v>
      </c>
      <c r="B396" s="1139" t="s">
        <v>810</v>
      </c>
      <c r="C396" s="1190" t="s">
        <v>812</v>
      </c>
      <c r="D396" s="1127" t="s">
        <v>959</v>
      </c>
      <c r="E396" s="1128">
        <v>395</v>
      </c>
      <c r="F396" s="1141">
        <v>7.9</v>
      </c>
      <c r="G396" s="1140" t="s">
        <v>810</v>
      </c>
      <c r="H396" s="1193" t="s">
        <v>811</v>
      </c>
      <c r="I396" s="649" t="s">
        <v>936</v>
      </c>
      <c r="J396" s="1134" t="s">
        <v>813</v>
      </c>
    </row>
    <row r="397" spans="1:10" x14ac:dyDescent="0.35">
      <c r="A397" s="1138">
        <v>2.4</v>
      </c>
      <c r="B397" s="1139" t="s">
        <v>822</v>
      </c>
      <c r="C397" s="1190" t="s">
        <v>812</v>
      </c>
      <c r="D397" s="1127" t="s">
        <v>959</v>
      </c>
      <c r="E397" s="1128">
        <v>396</v>
      </c>
      <c r="F397" s="1145" t="s">
        <v>772</v>
      </c>
      <c r="G397" s="1140" t="s">
        <v>956</v>
      </c>
      <c r="H397" s="1193" t="s">
        <v>811</v>
      </c>
      <c r="I397" s="649" t="s">
        <v>936</v>
      </c>
      <c r="J397" s="1134" t="s">
        <v>849</v>
      </c>
    </row>
    <row r="398" spans="1:10" x14ac:dyDescent="0.35">
      <c r="A398" s="1138">
        <v>2.5</v>
      </c>
      <c r="B398" s="1139" t="s">
        <v>874</v>
      </c>
      <c r="C398" s="1190" t="s">
        <v>812</v>
      </c>
      <c r="D398" s="1127" t="s">
        <v>959</v>
      </c>
      <c r="E398" s="1128">
        <v>397</v>
      </c>
      <c r="F398" s="1141">
        <v>7.11</v>
      </c>
      <c r="G398" s="1140" t="s">
        <v>810</v>
      </c>
      <c r="H398" s="1193" t="s">
        <v>811</v>
      </c>
      <c r="I398" s="649" t="s">
        <v>936</v>
      </c>
      <c r="J398" s="1134" t="s">
        <v>813</v>
      </c>
    </row>
    <row r="399" spans="1:10" x14ac:dyDescent="0.35">
      <c r="A399" s="1138">
        <v>2.6</v>
      </c>
      <c r="B399" s="1139" t="s">
        <v>826</v>
      </c>
      <c r="C399" s="1190" t="s">
        <v>812</v>
      </c>
      <c r="D399" s="1127" t="s">
        <v>959</v>
      </c>
      <c r="E399" s="1128">
        <v>398</v>
      </c>
      <c r="F399" s="1141">
        <v>7.12</v>
      </c>
      <c r="G399" s="1140" t="s">
        <v>810</v>
      </c>
      <c r="H399" s="1193" t="s">
        <v>811</v>
      </c>
      <c r="I399" s="649" t="s">
        <v>936</v>
      </c>
      <c r="J399" s="1134" t="s">
        <v>813</v>
      </c>
    </row>
    <row r="400" spans="1:10" x14ac:dyDescent="0.35">
      <c r="A400" s="1142" t="s">
        <v>827</v>
      </c>
      <c r="B400" s="1139" t="s">
        <v>810</v>
      </c>
      <c r="C400" s="1190" t="s">
        <v>812</v>
      </c>
      <c r="D400" s="1127" t="s">
        <v>959</v>
      </c>
      <c r="E400" s="1128">
        <v>399</v>
      </c>
      <c r="F400" s="1129" t="s">
        <v>776</v>
      </c>
      <c r="G400" s="1140" t="s">
        <v>537</v>
      </c>
      <c r="H400" s="1193" t="s">
        <v>811</v>
      </c>
      <c r="I400" s="649" t="s">
        <v>936</v>
      </c>
      <c r="J400" s="1134" t="s">
        <v>537</v>
      </c>
    </row>
    <row r="401" spans="1:10" x14ac:dyDescent="0.35">
      <c r="A401" s="1138" t="s">
        <v>828</v>
      </c>
      <c r="B401" s="1139" t="s">
        <v>963</v>
      </c>
      <c r="C401" s="1190" t="s">
        <v>812</v>
      </c>
      <c r="D401" s="1127" t="s">
        <v>959</v>
      </c>
      <c r="E401" s="1128">
        <v>400</v>
      </c>
      <c r="F401" s="1129" t="s">
        <v>778</v>
      </c>
      <c r="G401" s="1140" t="s">
        <v>957</v>
      </c>
      <c r="H401" s="1193" t="s">
        <v>811</v>
      </c>
      <c r="I401" s="649" t="s">
        <v>936</v>
      </c>
      <c r="J401" s="1134" t="s">
        <v>958</v>
      </c>
    </row>
    <row r="402" spans="1:10" x14ac:dyDescent="0.35">
      <c r="A402" s="1138">
        <v>2.8</v>
      </c>
      <c r="B402" s="1139" t="s">
        <v>831</v>
      </c>
      <c r="C402" s="1190" t="s">
        <v>812</v>
      </c>
      <c r="D402" s="1127" t="s">
        <v>959</v>
      </c>
      <c r="E402" s="1128">
        <v>401</v>
      </c>
      <c r="F402" s="1141">
        <v>7.14</v>
      </c>
      <c r="G402" s="1140" t="s">
        <v>810</v>
      </c>
      <c r="H402" s="1193" t="s">
        <v>811</v>
      </c>
      <c r="I402" s="649" t="s">
        <v>936</v>
      </c>
      <c r="J402" s="1134" t="s">
        <v>813</v>
      </c>
    </row>
    <row r="403" spans="1:10" x14ac:dyDescent="0.35">
      <c r="A403" s="1138">
        <v>2.9</v>
      </c>
      <c r="B403" s="1139" t="s">
        <v>834</v>
      </c>
      <c r="C403" s="1190" t="s">
        <v>812</v>
      </c>
      <c r="D403" s="1127" t="s">
        <v>959</v>
      </c>
      <c r="E403" s="1128">
        <v>402</v>
      </c>
      <c r="F403" s="1141">
        <v>7.15</v>
      </c>
      <c r="G403" s="1140" t="s">
        <v>810</v>
      </c>
      <c r="H403" s="1193" t="s">
        <v>811</v>
      </c>
      <c r="I403" s="649" t="s">
        <v>936</v>
      </c>
      <c r="J403" s="1134" t="s">
        <v>813</v>
      </c>
    </row>
    <row r="404" spans="1:10" x14ac:dyDescent="0.35">
      <c r="A404" s="1143" t="s">
        <v>693</v>
      </c>
      <c r="B404" s="1136" t="s">
        <v>826</v>
      </c>
      <c r="C404" s="1190" t="s">
        <v>812</v>
      </c>
      <c r="D404" s="1127" t="s">
        <v>959</v>
      </c>
      <c r="E404" s="1128">
        <v>403</v>
      </c>
      <c r="F404" s="1141">
        <v>7.16</v>
      </c>
      <c r="G404" s="1140" t="s">
        <v>810</v>
      </c>
      <c r="H404" s="1193" t="s">
        <v>811</v>
      </c>
      <c r="I404" s="649" t="s">
        <v>936</v>
      </c>
      <c r="J404" s="1134" t="s">
        <v>813</v>
      </c>
    </row>
    <row r="405" spans="1:10" x14ac:dyDescent="0.35">
      <c r="A405" s="1137" t="s">
        <v>835</v>
      </c>
      <c r="B405" s="1132" t="s">
        <v>810</v>
      </c>
      <c r="C405" s="1190" t="s">
        <v>812</v>
      </c>
      <c r="D405" s="1127" t="s">
        <v>959</v>
      </c>
      <c r="E405" s="1128">
        <v>404</v>
      </c>
      <c r="F405" s="1141">
        <v>7.17</v>
      </c>
      <c r="G405" s="1140" t="s">
        <v>810</v>
      </c>
      <c r="H405" s="1193" t="s">
        <v>811</v>
      </c>
      <c r="I405" s="649" t="s">
        <v>936</v>
      </c>
      <c r="J405" s="1134" t="s">
        <v>813</v>
      </c>
    </row>
    <row r="406" spans="1:10" x14ac:dyDescent="0.35">
      <c r="A406" s="1138" t="s">
        <v>838</v>
      </c>
      <c r="B406" s="1139" t="s">
        <v>810</v>
      </c>
      <c r="C406" s="1190" t="s">
        <v>812</v>
      </c>
      <c r="D406" s="1127" t="s">
        <v>959</v>
      </c>
      <c r="E406" s="1128">
        <v>405</v>
      </c>
      <c r="F406" s="1129" t="s">
        <v>785</v>
      </c>
      <c r="G406" s="1140" t="s">
        <v>810</v>
      </c>
      <c r="H406" s="1193" t="s">
        <v>811</v>
      </c>
      <c r="I406" s="649" t="s">
        <v>936</v>
      </c>
      <c r="J406" s="1134" t="s">
        <v>813</v>
      </c>
    </row>
    <row r="407" spans="1:10" x14ac:dyDescent="0.35">
      <c r="A407" s="1138" t="s">
        <v>699</v>
      </c>
      <c r="B407" s="1144" t="s">
        <v>840</v>
      </c>
      <c r="C407" s="1190" t="s">
        <v>812</v>
      </c>
      <c r="D407" s="1127" t="s">
        <v>959</v>
      </c>
      <c r="E407" s="1128">
        <v>406</v>
      </c>
      <c r="F407" s="1129" t="s">
        <v>787</v>
      </c>
      <c r="G407" s="1133" t="s">
        <v>874</v>
      </c>
      <c r="H407" s="1193" t="s">
        <v>811</v>
      </c>
      <c r="I407" s="649" t="s">
        <v>936</v>
      </c>
      <c r="J407" s="1134" t="s">
        <v>875</v>
      </c>
    </row>
    <row r="408" spans="1:10" x14ac:dyDescent="0.35">
      <c r="A408" s="1138" t="s">
        <v>700</v>
      </c>
      <c r="B408" s="1139" t="s">
        <v>822</v>
      </c>
      <c r="C408" s="1190" t="s">
        <v>812</v>
      </c>
      <c r="D408" s="1127" t="s">
        <v>959</v>
      </c>
      <c r="E408" s="1128">
        <v>407</v>
      </c>
      <c r="F408" s="1141">
        <v>8.1999999999999993</v>
      </c>
      <c r="G408" s="1140" t="s">
        <v>932</v>
      </c>
      <c r="H408" s="1193" t="s">
        <v>811</v>
      </c>
      <c r="I408" s="649" t="s">
        <v>936</v>
      </c>
      <c r="J408" s="1134" t="s">
        <v>933</v>
      </c>
    </row>
    <row r="409" spans="1:10" x14ac:dyDescent="0.35">
      <c r="A409" s="1138" t="s">
        <v>701</v>
      </c>
      <c r="B409" s="1139" t="s">
        <v>842</v>
      </c>
      <c r="C409" s="1190" t="s">
        <v>812</v>
      </c>
      <c r="D409" s="1127" t="s">
        <v>959</v>
      </c>
      <c r="E409" s="1128">
        <v>408</v>
      </c>
      <c r="F409" s="1141">
        <v>8.3000000000000007</v>
      </c>
      <c r="G409" s="1140" t="s">
        <v>810</v>
      </c>
      <c r="H409" s="1193" t="s">
        <v>811</v>
      </c>
      <c r="I409" s="649" t="s">
        <v>936</v>
      </c>
      <c r="J409" s="1134" t="s">
        <v>813</v>
      </c>
    </row>
    <row r="410" spans="1:10" x14ac:dyDescent="0.35">
      <c r="A410" s="1138" t="s">
        <v>843</v>
      </c>
      <c r="B410" s="1144" t="s">
        <v>844</v>
      </c>
      <c r="C410" s="1190" t="s">
        <v>812</v>
      </c>
      <c r="D410" s="1127" t="s">
        <v>959</v>
      </c>
      <c r="E410" s="1128">
        <v>409</v>
      </c>
      <c r="F410" s="1141">
        <v>8.4</v>
      </c>
      <c r="G410" s="1140" t="s">
        <v>934</v>
      </c>
      <c r="H410" s="1193" t="s">
        <v>811</v>
      </c>
      <c r="I410" s="649" t="s">
        <v>936</v>
      </c>
      <c r="J410" s="1134" t="s">
        <v>935</v>
      </c>
    </row>
    <row r="411" spans="1:10" ht="15" thickBot="1" x14ac:dyDescent="0.4">
      <c r="A411" s="1138" t="s">
        <v>845</v>
      </c>
      <c r="B411" s="1139" t="s">
        <v>846</v>
      </c>
      <c r="C411" s="1190" t="s">
        <v>812</v>
      </c>
      <c r="D411" s="1127" t="s">
        <v>959</v>
      </c>
      <c r="E411" s="1128">
        <v>410</v>
      </c>
      <c r="F411" s="1174">
        <v>8.5</v>
      </c>
      <c r="G411" s="1140" t="s">
        <v>810</v>
      </c>
      <c r="H411" s="1175" t="s">
        <v>811</v>
      </c>
      <c r="I411" s="649" t="s">
        <v>936</v>
      </c>
      <c r="J411" s="1177" t="s">
        <v>813</v>
      </c>
    </row>
    <row r="412" spans="1:10" ht="15" thickTop="1" x14ac:dyDescent="0.35">
      <c r="A412" s="1138" t="s">
        <v>850</v>
      </c>
      <c r="B412" s="1136" t="s">
        <v>810</v>
      </c>
      <c r="C412" s="1190" t="s">
        <v>812</v>
      </c>
      <c r="D412" s="1127" t="s">
        <v>959</v>
      </c>
      <c r="E412" s="1128">
        <v>411</v>
      </c>
      <c r="F412" s="1129" t="s">
        <v>669</v>
      </c>
      <c r="G412" s="1140" t="s">
        <v>810</v>
      </c>
      <c r="H412" s="1193" t="s">
        <v>811</v>
      </c>
      <c r="I412" s="649" t="s">
        <v>960</v>
      </c>
      <c r="J412" s="1134" t="s">
        <v>813</v>
      </c>
    </row>
    <row r="413" spans="1:10" x14ac:dyDescent="0.35">
      <c r="A413" s="1147" t="s">
        <v>852</v>
      </c>
      <c r="B413" s="1148" t="s">
        <v>810</v>
      </c>
      <c r="C413" s="1190" t="s">
        <v>812</v>
      </c>
      <c r="D413" s="1127" t="s">
        <v>959</v>
      </c>
      <c r="E413" s="1128">
        <v>412</v>
      </c>
      <c r="F413" s="1129" t="s">
        <v>671</v>
      </c>
      <c r="G413" s="1133" t="s">
        <v>815</v>
      </c>
      <c r="H413" s="1193" t="s">
        <v>811</v>
      </c>
      <c r="I413" s="649" t="s">
        <v>960</v>
      </c>
      <c r="J413" s="1134" t="s">
        <v>816</v>
      </c>
    </row>
    <row r="414" spans="1:10" x14ac:dyDescent="0.35">
      <c r="A414" s="1149" t="s">
        <v>856</v>
      </c>
      <c r="B414" s="1150" t="s">
        <v>846</v>
      </c>
      <c r="C414" s="1190" t="s">
        <v>812</v>
      </c>
      <c r="D414" s="1127" t="s">
        <v>959</v>
      </c>
      <c r="E414" s="1128">
        <v>413</v>
      </c>
      <c r="F414" s="1141">
        <v>1.2</v>
      </c>
      <c r="G414" s="1140" t="s">
        <v>937</v>
      </c>
      <c r="H414" s="1193" t="s">
        <v>811</v>
      </c>
      <c r="I414" s="649" t="s">
        <v>960</v>
      </c>
      <c r="J414" s="1134" t="s">
        <v>818</v>
      </c>
    </row>
    <row r="415" spans="1:10" x14ac:dyDescent="0.35">
      <c r="A415" s="1149" t="s">
        <v>858</v>
      </c>
      <c r="B415" s="1152" t="s">
        <v>859</v>
      </c>
      <c r="C415" s="1190" t="s">
        <v>812</v>
      </c>
      <c r="D415" s="1127" t="s">
        <v>959</v>
      </c>
      <c r="E415" s="1128">
        <v>414</v>
      </c>
      <c r="F415" s="1129" t="s">
        <v>674</v>
      </c>
      <c r="G415" s="1140" t="s">
        <v>810</v>
      </c>
      <c r="H415" s="1193" t="s">
        <v>811</v>
      </c>
      <c r="I415" s="649" t="s">
        <v>960</v>
      </c>
      <c r="J415" s="1134" t="s">
        <v>813</v>
      </c>
    </row>
    <row r="416" spans="1:10" x14ac:dyDescent="0.35">
      <c r="A416" s="1153" t="s">
        <v>862</v>
      </c>
      <c r="B416" s="1154" t="s">
        <v>537</v>
      </c>
      <c r="C416" s="1190" t="s">
        <v>812</v>
      </c>
      <c r="D416" s="1127" t="s">
        <v>959</v>
      </c>
      <c r="E416" s="1128">
        <v>415</v>
      </c>
      <c r="F416" s="1129" t="s">
        <v>676</v>
      </c>
      <c r="G416" s="1140" t="s">
        <v>820</v>
      </c>
      <c r="H416" s="1193" t="s">
        <v>811</v>
      </c>
      <c r="I416" s="649" t="s">
        <v>960</v>
      </c>
      <c r="J416" s="1134" t="s">
        <v>821</v>
      </c>
    </row>
    <row r="417" spans="1:10" x14ac:dyDescent="0.35">
      <c r="A417" s="1155" t="s">
        <v>863</v>
      </c>
      <c r="B417" s="1156" t="s">
        <v>810</v>
      </c>
      <c r="C417" s="1190" t="s">
        <v>812</v>
      </c>
      <c r="D417" s="1127" t="s">
        <v>959</v>
      </c>
      <c r="E417" s="1128">
        <v>416</v>
      </c>
      <c r="F417" s="1141">
        <v>1.4</v>
      </c>
      <c r="G417" s="1140" t="s">
        <v>823</v>
      </c>
      <c r="H417" s="1193" t="s">
        <v>811</v>
      </c>
      <c r="I417" s="649" t="s">
        <v>960</v>
      </c>
      <c r="J417" s="1134" t="s">
        <v>824</v>
      </c>
    </row>
    <row r="418" spans="1:10" x14ac:dyDescent="0.35">
      <c r="A418" s="1157" t="s">
        <v>864</v>
      </c>
      <c r="B418" s="1156" t="s">
        <v>537</v>
      </c>
      <c r="C418" s="1190" t="s">
        <v>812</v>
      </c>
      <c r="D418" s="1127" t="s">
        <v>959</v>
      </c>
      <c r="E418" s="1128">
        <v>417</v>
      </c>
      <c r="F418" s="1141">
        <v>2.1</v>
      </c>
      <c r="G418" s="1140" t="s">
        <v>810</v>
      </c>
      <c r="H418" s="1193" t="s">
        <v>811</v>
      </c>
      <c r="I418" s="649" t="s">
        <v>960</v>
      </c>
      <c r="J418" s="1134" t="s">
        <v>813</v>
      </c>
    </row>
    <row r="419" spans="1:10" x14ac:dyDescent="0.35">
      <c r="A419" s="1155" t="s">
        <v>868</v>
      </c>
      <c r="B419" s="1156" t="s">
        <v>822</v>
      </c>
      <c r="C419" s="1190" t="s">
        <v>812</v>
      </c>
      <c r="D419" s="1127" t="s">
        <v>959</v>
      </c>
      <c r="E419" s="1128">
        <v>418</v>
      </c>
      <c r="F419" s="1141">
        <v>2.2000000000000002</v>
      </c>
      <c r="G419" s="1140" t="s">
        <v>537</v>
      </c>
      <c r="H419" s="1193" t="s">
        <v>811</v>
      </c>
      <c r="I419" s="649" t="s">
        <v>960</v>
      </c>
      <c r="J419" s="1134" t="s">
        <v>537</v>
      </c>
    </row>
    <row r="420" spans="1:10" x14ac:dyDescent="0.35">
      <c r="A420" s="1157" t="s">
        <v>869</v>
      </c>
      <c r="B420" s="1156" t="s">
        <v>810</v>
      </c>
      <c r="C420" s="1190" t="s">
        <v>812</v>
      </c>
      <c r="D420" s="1127" t="s">
        <v>959</v>
      </c>
      <c r="E420" s="1128">
        <v>419</v>
      </c>
      <c r="F420" s="1141">
        <v>2.2999999999999998</v>
      </c>
      <c r="G420" s="1140" t="s">
        <v>810</v>
      </c>
      <c r="H420" s="1193" t="s">
        <v>811</v>
      </c>
      <c r="I420" s="649" t="s">
        <v>960</v>
      </c>
      <c r="J420" s="1134" t="s">
        <v>813</v>
      </c>
    </row>
    <row r="421" spans="1:10" x14ac:dyDescent="0.35">
      <c r="A421" s="1157" t="s">
        <v>872</v>
      </c>
      <c r="B421" s="1158" t="s">
        <v>873</v>
      </c>
      <c r="C421" s="1190" t="s">
        <v>812</v>
      </c>
      <c r="D421" s="1127" t="s">
        <v>959</v>
      </c>
      <c r="E421" s="1128">
        <v>420</v>
      </c>
      <c r="F421" s="1141">
        <v>2.4</v>
      </c>
      <c r="G421" s="1133" t="s">
        <v>822</v>
      </c>
      <c r="H421" s="1193" t="s">
        <v>811</v>
      </c>
      <c r="I421" s="649" t="s">
        <v>960</v>
      </c>
      <c r="J421" s="1134" t="s">
        <v>830</v>
      </c>
    </row>
    <row r="422" spans="1:10" x14ac:dyDescent="0.35">
      <c r="A422" s="1157" t="s">
        <v>876</v>
      </c>
      <c r="B422" s="1156" t="s">
        <v>826</v>
      </c>
      <c r="C422" s="1190" t="s">
        <v>812</v>
      </c>
      <c r="D422" s="1127" t="s">
        <v>959</v>
      </c>
      <c r="E422" s="1128">
        <v>421</v>
      </c>
      <c r="F422" s="1141">
        <v>2.5</v>
      </c>
      <c r="G422" s="1133" t="s">
        <v>832</v>
      </c>
      <c r="H422" s="1193" t="s">
        <v>811</v>
      </c>
      <c r="I422" s="649" t="s">
        <v>960</v>
      </c>
      <c r="J422" s="1134" t="s">
        <v>833</v>
      </c>
    </row>
    <row r="423" spans="1:10" x14ac:dyDescent="0.35">
      <c r="A423" s="1157" t="s">
        <v>877</v>
      </c>
      <c r="B423" s="1156" t="s">
        <v>810</v>
      </c>
      <c r="C423" s="1190" t="s">
        <v>812</v>
      </c>
      <c r="D423" s="1127" t="s">
        <v>959</v>
      </c>
      <c r="E423" s="1128">
        <v>422</v>
      </c>
      <c r="F423" s="1141">
        <v>2.6</v>
      </c>
      <c r="G423" s="1140" t="s">
        <v>810</v>
      </c>
      <c r="H423" s="1193" t="s">
        <v>811</v>
      </c>
      <c r="I423" s="649" t="s">
        <v>960</v>
      </c>
      <c r="J423" s="1134" t="s">
        <v>813</v>
      </c>
    </row>
    <row r="424" spans="1:10" x14ac:dyDescent="0.35">
      <c r="A424" s="1157" t="s">
        <v>878</v>
      </c>
      <c r="B424" s="1156" t="s">
        <v>537</v>
      </c>
      <c r="C424" s="1190" t="s">
        <v>812</v>
      </c>
      <c r="D424" s="1127" t="s">
        <v>959</v>
      </c>
      <c r="E424" s="1128">
        <v>423</v>
      </c>
      <c r="F424" s="1129" t="s">
        <v>687</v>
      </c>
      <c r="G424" s="1140" t="s">
        <v>537</v>
      </c>
      <c r="H424" s="1193" t="s">
        <v>811</v>
      </c>
      <c r="I424" s="649" t="s">
        <v>960</v>
      </c>
      <c r="J424" s="1134" t="s">
        <v>537</v>
      </c>
    </row>
    <row r="425" spans="1:10" x14ac:dyDescent="0.35">
      <c r="A425" s="1155" t="s">
        <v>881</v>
      </c>
      <c r="B425" s="1156" t="s">
        <v>819</v>
      </c>
      <c r="C425" s="1190" t="s">
        <v>812</v>
      </c>
      <c r="D425" s="1127" t="s">
        <v>959</v>
      </c>
      <c r="E425" s="1128">
        <v>424</v>
      </c>
      <c r="F425" s="1129" t="s">
        <v>689</v>
      </c>
      <c r="G425" s="1140" t="s">
        <v>964</v>
      </c>
      <c r="H425" s="1193" t="s">
        <v>811</v>
      </c>
      <c r="I425" s="649" t="s">
        <v>960</v>
      </c>
      <c r="J425" s="1134" t="s">
        <v>965</v>
      </c>
    </row>
    <row r="426" spans="1:10" x14ac:dyDescent="0.35">
      <c r="A426" s="1157" t="s">
        <v>882</v>
      </c>
      <c r="B426" s="1156" t="s">
        <v>883</v>
      </c>
      <c r="C426" s="1190" t="s">
        <v>812</v>
      </c>
      <c r="D426" s="1127" t="s">
        <v>959</v>
      </c>
      <c r="E426" s="1128">
        <v>425</v>
      </c>
      <c r="F426" s="1141">
        <v>2.8</v>
      </c>
      <c r="G426" s="1140" t="s">
        <v>939</v>
      </c>
      <c r="H426" s="1193" t="s">
        <v>811</v>
      </c>
      <c r="I426" s="649" t="s">
        <v>960</v>
      </c>
      <c r="J426" s="1134" t="s">
        <v>940</v>
      </c>
    </row>
    <row r="427" spans="1:10" x14ac:dyDescent="0.35">
      <c r="A427" s="1157" t="s">
        <v>886</v>
      </c>
      <c r="B427" s="1156" t="s">
        <v>887</v>
      </c>
      <c r="C427" s="1190" t="s">
        <v>812</v>
      </c>
      <c r="D427" s="1127" t="s">
        <v>959</v>
      </c>
      <c r="E427" s="1128">
        <v>426</v>
      </c>
      <c r="F427" s="1141">
        <v>2.9</v>
      </c>
      <c r="G427" s="1140" t="s">
        <v>822</v>
      </c>
      <c r="H427" s="1193" t="s">
        <v>811</v>
      </c>
      <c r="I427" s="649" t="s">
        <v>960</v>
      </c>
      <c r="J427" s="1134" t="s">
        <v>830</v>
      </c>
    </row>
    <row r="428" spans="1:10" x14ac:dyDescent="0.35">
      <c r="A428" s="1157" t="s">
        <v>889</v>
      </c>
      <c r="B428" s="1156" t="s">
        <v>890</v>
      </c>
      <c r="C428" s="1190" t="s">
        <v>812</v>
      </c>
      <c r="D428" s="1127" t="s">
        <v>959</v>
      </c>
      <c r="E428" s="1128">
        <v>427</v>
      </c>
      <c r="F428" s="1145" t="s">
        <v>693</v>
      </c>
      <c r="G428" s="1140" t="s">
        <v>826</v>
      </c>
      <c r="H428" s="1193" t="s">
        <v>811</v>
      </c>
      <c r="I428" s="649" t="s">
        <v>960</v>
      </c>
      <c r="J428" s="1134" t="s">
        <v>841</v>
      </c>
    </row>
    <row r="429" spans="1:10" x14ac:dyDescent="0.35">
      <c r="A429" s="1157" t="s">
        <v>891</v>
      </c>
      <c r="B429" s="1156" t="s">
        <v>810</v>
      </c>
      <c r="C429" s="1190" t="s">
        <v>812</v>
      </c>
      <c r="D429" s="1127" t="s">
        <v>959</v>
      </c>
      <c r="E429" s="1128">
        <v>428</v>
      </c>
      <c r="F429" s="1141">
        <v>3.1</v>
      </c>
      <c r="G429" s="1140" t="s">
        <v>810</v>
      </c>
      <c r="H429" s="1193" t="s">
        <v>811</v>
      </c>
      <c r="I429" s="649" t="s">
        <v>960</v>
      </c>
      <c r="J429" s="1134" t="s">
        <v>813</v>
      </c>
    </row>
    <row r="430" spans="1:10" x14ac:dyDescent="0.35">
      <c r="A430" s="1157" t="s">
        <v>740</v>
      </c>
      <c r="B430" s="1156" t="s">
        <v>892</v>
      </c>
      <c r="C430" s="1190" t="s">
        <v>812</v>
      </c>
      <c r="D430" s="1127" t="s">
        <v>959</v>
      </c>
      <c r="E430" s="1128">
        <v>429</v>
      </c>
      <c r="F430" s="1141">
        <v>3.2</v>
      </c>
      <c r="G430" s="1140" t="s">
        <v>810</v>
      </c>
      <c r="H430" s="1193" t="s">
        <v>811</v>
      </c>
      <c r="I430" s="649" t="s">
        <v>960</v>
      </c>
      <c r="J430" s="1134" t="s">
        <v>813</v>
      </c>
    </row>
    <row r="431" spans="1:10" x14ac:dyDescent="0.35">
      <c r="A431" s="1157">
        <v>5.1100000000000003</v>
      </c>
      <c r="B431" s="1156" t="s">
        <v>943</v>
      </c>
      <c r="C431" s="1190" t="s">
        <v>812</v>
      </c>
      <c r="D431" s="1127" t="s">
        <v>959</v>
      </c>
      <c r="E431" s="1128">
        <v>430</v>
      </c>
      <c r="F431" s="1129" t="s">
        <v>847</v>
      </c>
      <c r="G431" s="1133" t="s">
        <v>848</v>
      </c>
      <c r="H431" s="1193" t="s">
        <v>811</v>
      </c>
      <c r="I431" s="649" t="s">
        <v>960</v>
      </c>
      <c r="J431" s="1134" t="s">
        <v>849</v>
      </c>
    </row>
    <row r="432" spans="1:10" x14ac:dyDescent="0.35">
      <c r="A432" s="1157">
        <v>5.12</v>
      </c>
      <c r="B432" s="1156" t="s">
        <v>834</v>
      </c>
      <c r="C432" s="1190" t="s">
        <v>812</v>
      </c>
      <c r="D432" s="1127" t="s">
        <v>959</v>
      </c>
      <c r="E432" s="1128">
        <v>431</v>
      </c>
      <c r="F432" s="1129" t="s">
        <v>851</v>
      </c>
      <c r="G432" s="1133" t="s">
        <v>822</v>
      </c>
      <c r="H432" s="1193" t="s">
        <v>811</v>
      </c>
      <c r="I432" s="649" t="s">
        <v>960</v>
      </c>
      <c r="J432" s="1134" t="s">
        <v>830</v>
      </c>
    </row>
    <row r="433" spans="1:10" x14ac:dyDescent="0.35">
      <c r="A433" s="1160">
        <v>5.13</v>
      </c>
      <c r="B433" s="1161" t="s">
        <v>944</v>
      </c>
      <c r="C433" s="1190" t="s">
        <v>812</v>
      </c>
      <c r="D433" s="1127" t="s">
        <v>959</v>
      </c>
      <c r="E433" s="1128">
        <v>432</v>
      </c>
      <c r="F433" s="1129" t="s">
        <v>853</v>
      </c>
      <c r="G433" s="1140" t="s">
        <v>854</v>
      </c>
      <c r="H433" s="1193" t="s">
        <v>811</v>
      </c>
      <c r="I433" s="649" t="s">
        <v>960</v>
      </c>
      <c r="J433" s="1134" t="s">
        <v>855</v>
      </c>
    </row>
    <row r="434" spans="1:10" x14ac:dyDescent="0.35">
      <c r="A434" s="1153" t="s">
        <v>894</v>
      </c>
      <c r="B434" s="1154" t="s">
        <v>810</v>
      </c>
      <c r="C434" s="1190" t="s">
        <v>812</v>
      </c>
      <c r="D434" s="1127" t="s">
        <v>959</v>
      </c>
      <c r="E434" s="1128">
        <v>433</v>
      </c>
      <c r="F434" s="1141">
        <v>3.4</v>
      </c>
      <c r="G434" s="1140" t="s">
        <v>857</v>
      </c>
      <c r="H434" s="1193" t="s">
        <v>811</v>
      </c>
      <c r="I434" s="649" t="s">
        <v>960</v>
      </c>
      <c r="J434" s="1134" t="s">
        <v>849</v>
      </c>
    </row>
    <row r="435" spans="1:10" x14ac:dyDescent="0.35">
      <c r="A435" s="1157" t="s">
        <v>895</v>
      </c>
      <c r="B435" s="1156" t="s">
        <v>810</v>
      </c>
      <c r="C435" s="1190" t="s">
        <v>812</v>
      </c>
      <c r="D435" s="1127" t="s">
        <v>959</v>
      </c>
      <c r="E435" s="1128">
        <v>434</v>
      </c>
      <c r="F435" s="1141">
        <v>3.5</v>
      </c>
      <c r="G435" s="1133" t="s">
        <v>860</v>
      </c>
      <c r="H435" s="1193" t="s">
        <v>811</v>
      </c>
      <c r="I435" s="649" t="s">
        <v>960</v>
      </c>
      <c r="J435" s="1134" t="s">
        <v>861</v>
      </c>
    </row>
    <row r="436" spans="1:10" x14ac:dyDescent="0.35">
      <c r="A436" s="1157" t="s">
        <v>896</v>
      </c>
      <c r="B436" s="1156" t="s">
        <v>842</v>
      </c>
      <c r="C436" s="1190" t="s">
        <v>812</v>
      </c>
      <c r="D436" s="1127" t="s">
        <v>959</v>
      </c>
      <c r="E436" s="1128">
        <v>435</v>
      </c>
      <c r="F436" s="1141">
        <v>3.6</v>
      </c>
      <c r="G436" s="1140" t="s">
        <v>810</v>
      </c>
      <c r="H436" s="1193" t="s">
        <v>811</v>
      </c>
      <c r="I436" s="649" t="s">
        <v>960</v>
      </c>
      <c r="J436" s="1134" t="s">
        <v>813</v>
      </c>
    </row>
    <row r="437" spans="1:10" x14ac:dyDescent="0.35">
      <c r="A437" s="1157" t="s">
        <v>897</v>
      </c>
      <c r="B437" s="1156" t="s">
        <v>898</v>
      </c>
      <c r="C437" s="1190" t="s">
        <v>812</v>
      </c>
      <c r="D437" s="1127" t="s">
        <v>959</v>
      </c>
      <c r="E437" s="1128">
        <v>436</v>
      </c>
      <c r="F437" s="1129" t="s">
        <v>708</v>
      </c>
      <c r="G437" s="1140" t="s">
        <v>810</v>
      </c>
      <c r="H437" s="1193" t="s">
        <v>811</v>
      </c>
      <c r="I437" s="649" t="s">
        <v>960</v>
      </c>
      <c r="J437" s="1134" t="s">
        <v>813</v>
      </c>
    </row>
    <row r="438" spans="1:10" x14ac:dyDescent="0.35">
      <c r="A438" s="1157" t="s">
        <v>899</v>
      </c>
      <c r="B438" s="1156" t="s">
        <v>842</v>
      </c>
      <c r="C438" s="1190" t="s">
        <v>812</v>
      </c>
      <c r="D438" s="1127" t="s">
        <v>959</v>
      </c>
      <c r="E438" s="1128">
        <v>437</v>
      </c>
      <c r="F438" s="1129" t="s">
        <v>710</v>
      </c>
      <c r="G438" s="1140" t="s">
        <v>942</v>
      </c>
      <c r="H438" s="1193" t="s">
        <v>811</v>
      </c>
      <c r="I438" s="649" t="s">
        <v>960</v>
      </c>
      <c r="J438" s="1134" t="s">
        <v>867</v>
      </c>
    </row>
    <row r="439" spans="1:10" x14ac:dyDescent="0.35">
      <c r="A439" s="1157" t="s">
        <v>900</v>
      </c>
      <c r="B439" s="1156" t="s">
        <v>842</v>
      </c>
      <c r="C439" s="1190" t="s">
        <v>812</v>
      </c>
      <c r="D439" s="1127" t="s">
        <v>959</v>
      </c>
      <c r="E439" s="1128">
        <v>438</v>
      </c>
      <c r="F439" s="1141">
        <v>4.2</v>
      </c>
      <c r="G439" s="1140" t="s">
        <v>911</v>
      </c>
      <c r="H439" s="1193" t="s">
        <v>811</v>
      </c>
      <c r="I439" s="649" t="s">
        <v>960</v>
      </c>
      <c r="J439" s="1134" t="s">
        <v>885</v>
      </c>
    </row>
    <row r="440" spans="1:10" x14ac:dyDescent="0.35">
      <c r="A440" s="1157" t="s">
        <v>901</v>
      </c>
      <c r="B440" s="1156" t="s">
        <v>822</v>
      </c>
      <c r="C440" s="1190" t="s">
        <v>812</v>
      </c>
      <c r="D440" s="1127" t="s">
        <v>959</v>
      </c>
      <c r="E440" s="1128">
        <v>439</v>
      </c>
      <c r="F440" s="1141">
        <v>4.3</v>
      </c>
      <c r="G440" s="1133" t="s">
        <v>870</v>
      </c>
      <c r="H440" s="1193" t="s">
        <v>811</v>
      </c>
      <c r="I440" s="649" t="s">
        <v>960</v>
      </c>
      <c r="J440" s="1134" t="s">
        <v>871</v>
      </c>
    </row>
    <row r="441" spans="1:10" x14ac:dyDescent="0.35">
      <c r="A441" s="1157" t="s">
        <v>902</v>
      </c>
      <c r="B441" s="1156" t="s">
        <v>822</v>
      </c>
      <c r="C441" s="1190" t="s">
        <v>812</v>
      </c>
      <c r="D441" s="1127" t="s">
        <v>959</v>
      </c>
      <c r="E441" s="1128">
        <v>440</v>
      </c>
      <c r="F441" s="1141">
        <v>4.4000000000000004</v>
      </c>
      <c r="G441" s="1133" t="s">
        <v>874</v>
      </c>
      <c r="H441" s="1193" t="s">
        <v>811</v>
      </c>
      <c r="I441" s="649" t="s">
        <v>960</v>
      </c>
      <c r="J441" s="1134" t="s">
        <v>875</v>
      </c>
    </row>
    <row r="442" spans="1:10" x14ac:dyDescent="0.35">
      <c r="A442" s="1160" t="s">
        <v>903</v>
      </c>
      <c r="B442" s="1161" t="s">
        <v>904</v>
      </c>
      <c r="C442" s="1190" t="s">
        <v>812</v>
      </c>
      <c r="D442" s="1127" t="s">
        <v>959</v>
      </c>
      <c r="E442" s="1128">
        <v>441</v>
      </c>
      <c r="F442" s="1129" t="s">
        <v>717</v>
      </c>
      <c r="G442" s="1140" t="s">
        <v>537</v>
      </c>
      <c r="H442" s="1193" t="s">
        <v>811</v>
      </c>
      <c r="I442" s="649" t="s">
        <v>960</v>
      </c>
      <c r="J442" s="1134" t="s">
        <v>537</v>
      </c>
    </row>
    <row r="443" spans="1:10" x14ac:dyDescent="0.35">
      <c r="A443" s="1153" t="s">
        <v>905</v>
      </c>
      <c r="B443" s="1154" t="s">
        <v>810</v>
      </c>
      <c r="C443" s="1190" t="s">
        <v>812</v>
      </c>
      <c r="D443" s="1127" t="s">
        <v>959</v>
      </c>
      <c r="E443" s="1128">
        <v>442</v>
      </c>
      <c r="F443" s="1129" t="s">
        <v>719</v>
      </c>
      <c r="G443" s="1140" t="s">
        <v>810</v>
      </c>
      <c r="H443" s="1193" t="s">
        <v>811</v>
      </c>
      <c r="I443" s="649" t="s">
        <v>960</v>
      </c>
      <c r="J443" s="1134" t="s">
        <v>813</v>
      </c>
    </row>
    <row r="444" spans="1:10" x14ac:dyDescent="0.35">
      <c r="A444" s="1157" t="s">
        <v>908</v>
      </c>
      <c r="B444" s="1158" t="s">
        <v>909</v>
      </c>
      <c r="C444" s="1190" t="s">
        <v>812</v>
      </c>
      <c r="D444" s="1127" t="s">
        <v>959</v>
      </c>
      <c r="E444" s="1128">
        <v>443</v>
      </c>
      <c r="F444" s="1129" t="s">
        <v>721</v>
      </c>
      <c r="G444" s="1159" t="s">
        <v>537</v>
      </c>
      <c r="H444" s="1193" t="s">
        <v>811</v>
      </c>
      <c r="I444" s="649" t="s">
        <v>960</v>
      </c>
      <c r="J444" s="1134" t="s">
        <v>537</v>
      </c>
    </row>
    <row r="445" spans="1:10" x14ac:dyDescent="0.35">
      <c r="A445" s="1157" t="s">
        <v>910</v>
      </c>
      <c r="B445" s="1156" t="s">
        <v>911</v>
      </c>
      <c r="C445" s="1190" t="s">
        <v>812</v>
      </c>
      <c r="D445" s="1127" t="s">
        <v>959</v>
      </c>
      <c r="E445" s="1128">
        <v>444</v>
      </c>
      <c r="F445" s="1129" t="s">
        <v>723</v>
      </c>
      <c r="G445" s="1140" t="s">
        <v>822</v>
      </c>
      <c r="H445" s="1193" t="s">
        <v>811</v>
      </c>
      <c r="I445" s="649" t="s">
        <v>960</v>
      </c>
      <c r="J445" s="1134" t="s">
        <v>830</v>
      </c>
    </row>
    <row r="446" spans="1:10" x14ac:dyDescent="0.35">
      <c r="A446" s="1157" t="s">
        <v>913</v>
      </c>
      <c r="B446" s="1156" t="s">
        <v>810</v>
      </c>
      <c r="C446" s="1190" t="s">
        <v>812</v>
      </c>
      <c r="D446" s="1127" t="s">
        <v>959</v>
      </c>
      <c r="E446" s="1128">
        <v>445</v>
      </c>
      <c r="F446" s="1141">
        <v>5.3</v>
      </c>
      <c r="G446" s="1133" t="s">
        <v>884</v>
      </c>
      <c r="H446" s="1193" t="s">
        <v>811</v>
      </c>
      <c r="I446" s="649" t="s">
        <v>960</v>
      </c>
      <c r="J446" s="1134" t="s">
        <v>885</v>
      </c>
    </row>
    <row r="447" spans="1:10" x14ac:dyDescent="0.35">
      <c r="A447" s="1155" t="s">
        <v>914</v>
      </c>
      <c r="B447" s="1156" t="s">
        <v>537</v>
      </c>
      <c r="C447" s="1190" t="s">
        <v>812</v>
      </c>
      <c r="D447" s="1127" t="s">
        <v>959</v>
      </c>
      <c r="E447" s="1128">
        <v>446</v>
      </c>
      <c r="F447" s="1141">
        <v>5.4</v>
      </c>
      <c r="G447" s="1140" t="s">
        <v>888</v>
      </c>
      <c r="H447" s="1193" t="s">
        <v>811</v>
      </c>
      <c r="I447" s="649" t="s">
        <v>960</v>
      </c>
      <c r="J447" s="1134" t="s">
        <v>849</v>
      </c>
    </row>
    <row r="448" spans="1:10" x14ac:dyDescent="0.35">
      <c r="A448" s="1157" t="s">
        <v>915</v>
      </c>
      <c r="B448" s="1156" t="s">
        <v>537</v>
      </c>
      <c r="C448" s="1190" t="s">
        <v>812</v>
      </c>
      <c r="D448" s="1127" t="s">
        <v>959</v>
      </c>
      <c r="E448" s="1128">
        <v>447</v>
      </c>
      <c r="F448" s="1141">
        <v>5.5</v>
      </c>
      <c r="G448" s="1133" t="s">
        <v>826</v>
      </c>
      <c r="H448" s="1193" t="s">
        <v>811</v>
      </c>
      <c r="I448" s="649" t="s">
        <v>960</v>
      </c>
      <c r="J448" s="1134" t="s">
        <v>841</v>
      </c>
    </row>
    <row r="449" spans="1:10" x14ac:dyDescent="0.35">
      <c r="A449" s="1155" t="s">
        <v>917</v>
      </c>
      <c r="B449" s="1156" t="s">
        <v>826</v>
      </c>
      <c r="C449" s="1190" t="s">
        <v>812</v>
      </c>
      <c r="D449" s="1127" t="s">
        <v>959</v>
      </c>
      <c r="E449" s="1128">
        <v>448</v>
      </c>
      <c r="F449" s="1141">
        <v>5.6</v>
      </c>
      <c r="G449" s="1133" t="s">
        <v>810</v>
      </c>
      <c r="H449" s="1193" t="s">
        <v>811</v>
      </c>
      <c r="I449" s="649" t="s">
        <v>960</v>
      </c>
      <c r="J449" s="1134" t="s">
        <v>813</v>
      </c>
    </row>
    <row r="450" spans="1:10" x14ac:dyDescent="0.35">
      <c r="A450" s="1157">
        <v>7.5</v>
      </c>
      <c r="B450" s="1156" t="s">
        <v>810</v>
      </c>
      <c r="C450" s="1190" t="s">
        <v>812</v>
      </c>
      <c r="D450" s="1127" t="s">
        <v>959</v>
      </c>
      <c r="E450" s="1128">
        <v>449</v>
      </c>
      <c r="F450" s="1129" t="s">
        <v>729</v>
      </c>
      <c r="G450" s="1140" t="s">
        <v>537</v>
      </c>
      <c r="H450" s="1193" t="s">
        <v>811</v>
      </c>
      <c r="I450" s="649" t="s">
        <v>960</v>
      </c>
      <c r="J450" s="1134" t="s">
        <v>537</v>
      </c>
    </row>
    <row r="451" spans="1:10" x14ac:dyDescent="0.35">
      <c r="A451" s="1157">
        <v>7.6</v>
      </c>
      <c r="B451" s="1156" t="s">
        <v>810</v>
      </c>
      <c r="C451" s="1190" t="s">
        <v>812</v>
      </c>
      <c r="D451" s="1127" t="s">
        <v>959</v>
      </c>
      <c r="E451" s="1128">
        <v>450</v>
      </c>
      <c r="F451" s="1129" t="s">
        <v>731</v>
      </c>
      <c r="G451" s="1140" t="s">
        <v>819</v>
      </c>
      <c r="H451" s="1193" t="s">
        <v>811</v>
      </c>
      <c r="I451" s="649" t="s">
        <v>960</v>
      </c>
      <c r="J451" s="1134" t="s">
        <v>839</v>
      </c>
    </row>
    <row r="452" spans="1:10" x14ac:dyDescent="0.35">
      <c r="A452" s="1157">
        <v>7.7</v>
      </c>
      <c r="B452" s="1156" t="s">
        <v>810</v>
      </c>
      <c r="C452" s="1190" t="s">
        <v>812</v>
      </c>
      <c r="D452" s="1127" t="s">
        <v>959</v>
      </c>
      <c r="E452" s="1128">
        <v>451</v>
      </c>
      <c r="F452" s="1129" t="s">
        <v>733</v>
      </c>
      <c r="G452" s="1140" t="s">
        <v>946</v>
      </c>
      <c r="H452" s="1193" t="s">
        <v>811</v>
      </c>
      <c r="I452" s="649" t="s">
        <v>960</v>
      </c>
      <c r="J452" s="1178" t="s">
        <v>947</v>
      </c>
    </row>
    <row r="453" spans="1:10" x14ac:dyDescent="0.35">
      <c r="A453" s="1157">
        <v>7.8</v>
      </c>
      <c r="B453" s="1156" t="s">
        <v>810</v>
      </c>
      <c r="C453" s="1190" t="s">
        <v>812</v>
      </c>
      <c r="D453" s="1127" t="s">
        <v>959</v>
      </c>
      <c r="E453" s="1128">
        <v>452</v>
      </c>
      <c r="F453" s="1010" t="s">
        <v>735</v>
      </c>
      <c r="G453" s="1133" t="s">
        <v>887</v>
      </c>
      <c r="H453" s="1193" t="s">
        <v>811</v>
      </c>
      <c r="I453" s="649" t="s">
        <v>960</v>
      </c>
      <c r="J453" s="1134" t="s">
        <v>893</v>
      </c>
    </row>
    <row r="454" spans="1:10" x14ac:dyDescent="0.35">
      <c r="A454" s="1163" t="s">
        <v>920</v>
      </c>
      <c r="B454" s="1156" t="s">
        <v>537</v>
      </c>
      <c r="C454" s="1190" t="s">
        <v>812</v>
      </c>
      <c r="D454" s="1127" t="s">
        <v>959</v>
      </c>
      <c r="E454" s="1128">
        <v>453</v>
      </c>
      <c r="F454" s="1129" t="s">
        <v>737</v>
      </c>
      <c r="G454" s="1140" t="s">
        <v>948</v>
      </c>
      <c r="H454" s="1193" t="s">
        <v>811</v>
      </c>
      <c r="I454" s="649" t="s">
        <v>960</v>
      </c>
      <c r="J454" s="1162" t="s">
        <v>949</v>
      </c>
    </row>
    <row r="455" spans="1:10" x14ac:dyDescent="0.35">
      <c r="A455" s="1157" t="s">
        <v>921</v>
      </c>
      <c r="B455" s="1156" t="s">
        <v>810</v>
      </c>
      <c r="C455" s="1190" t="s">
        <v>812</v>
      </c>
      <c r="D455" s="1127" t="s">
        <v>959</v>
      </c>
      <c r="E455" s="1128">
        <v>454</v>
      </c>
      <c r="F455" s="1151">
        <v>5.9</v>
      </c>
      <c r="G455" s="1140" t="s">
        <v>810</v>
      </c>
      <c r="H455" s="1193" t="s">
        <v>811</v>
      </c>
      <c r="I455" s="649" t="s">
        <v>960</v>
      </c>
      <c r="J455" s="1134" t="s">
        <v>813</v>
      </c>
    </row>
    <row r="456" spans="1:10" x14ac:dyDescent="0.35">
      <c r="A456" s="1157" t="s">
        <v>922</v>
      </c>
      <c r="B456" s="1156" t="s">
        <v>810</v>
      </c>
      <c r="C456" s="1190" t="s">
        <v>812</v>
      </c>
      <c r="D456" s="1127" t="s">
        <v>959</v>
      </c>
      <c r="E456" s="1128">
        <v>455</v>
      </c>
      <c r="F456" s="1145" t="s">
        <v>740</v>
      </c>
      <c r="G456" s="1140" t="s">
        <v>961</v>
      </c>
      <c r="H456" s="1193" t="s">
        <v>811</v>
      </c>
      <c r="I456" s="649" t="s">
        <v>960</v>
      </c>
      <c r="J456" s="1134" t="s">
        <v>951</v>
      </c>
    </row>
    <row r="457" spans="1:10" x14ac:dyDescent="0.35">
      <c r="A457" s="1157" t="s">
        <v>772</v>
      </c>
      <c r="B457" s="1156" t="s">
        <v>810</v>
      </c>
      <c r="C457" s="1190" t="s">
        <v>812</v>
      </c>
      <c r="D457" s="1127" t="s">
        <v>959</v>
      </c>
      <c r="E457" s="1128">
        <v>456</v>
      </c>
      <c r="F457" s="1141">
        <v>5.1100000000000003</v>
      </c>
      <c r="G457" s="1140" t="s">
        <v>943</v>
      </c>
      <c r="H457" s="1193" t="s">
        <v>811</v>
      </c>
      <c r="I457" s="649" t="s">
        <v>960</v>
      </c>
      <c r="J457" s="1134" t="s">
        <v>953</v>
      </c>
    </row>
    <row r="458" spans="1:10" x14ac:dyDescent="0.35">
      <c r="A458" s="1157">
        <v>7.11</v>
      </c>
      <c r="B458" s="1156" t="s">
        <v>810</v>
      </c>
      <c r="C458" s="1190" t="s">
        <v>812</v>
      </c>
      <c r="D458" s="1127" t="s">
        <v>959</v>
      </c>
      <c r="E458" s="1128">
        <v>457</v>
      </c>
      <c r="F458" s="1141">
        <v>5.12</v>
      </c>
      <c r="G458" s="1140" t="s">
        <v>834</v>
      </c>
      <c r="H458" s="1193" t="s">
        <v>811</v>
      </c>
      <c r="I458" s="649" t="s">
        <v>960</v>
      </c>
      <c r="J458" s="1134">
        <v>10</v>
      </c>
    </row>
    <row r="459" spans="1:10" x14ac:dyDescent="0.35">
      <c r="A459" s="1157">
        <v>7.12</v>
      </c>
      <c r="B459" s="1156" t="s">
        <v>810</v>
      </c>
      <c r="C459" s="1190" t="s">
        <v>812</v>
      </c>
      <c r="D459" s="1127" t="s">
        <v>959</v>
      </c>
      <c r="E459" s="1128">
        <v>458</v>
      </c>
      <c r="F459" s="1141">
        <v>5.13</v>
      </c>
      <c r="G459" s="1140" t="s">
        <v>962</v>
      </c>
      <c r="H459" s="1193" t="s">
        <v>811</v>
      </c>
      <c r="I459" s="649" t="s">
        <v>960</v>
      </c>
      <c r="J459" s="1134" t="s">
        <v>955</v>
      </c>
    </row>
    <row r="460" spans="1:10" x14ac:dyDescent="0.35">
      <c r="A460" s="1157">
        <v>7.13</v>
      </c>
      <c r="B460" s="1156" t="s">
        <v>923</v>
      </c>
      <c r="C460" s="1190" t="s">
        <v>812</v>
      </c>
      <c r="D460" s="1127" t="s">
        <v>959</v>
      </c>
      <c r="E460" s="1128">
        <v>459</v>
      </c>
      <c r="F460" s="1141">
        <v>6.1</v>
      </c>
      <c r="G460" s="1140" t="s">
        <v>810</v>
      </c>
      <c r="H460" s="1193" t="s">
        <v>811</v>
      </c>
      <c r="I460" s="649" t="s">
        <v>960</v>
      </c>
      <c r="J460" s="1134" t="s">
        <v>813</v>
      </c>
    </row>
    <row r="461" spans="1:10" x14ac:dyDescent="0.35">
      <c r="A461" s="1157">
        <v>7.14</v>
      </c>
      <c r="B461" s="1156" t="s">
        <v>810</v>
      </c>
      <c r="C461" s="1190" t="s">
        <v>812</v>
      </c>
      <c r="D461" s="1127" t="s">
        <v>959</v>
      </c>
      <c r="E461" s="1128">
        <v>460</v>
      </c>
      <c r="F461" s="1141">
        <v>6.2</v>
      </c>
      <c r="G461" s="1140" t="s">
        <v>810</v>
      </c>
      <c r="H461" s="1193" t="s">
        <v>811</v>
      </c>
      <c r="I461" s="649" t="s">
        <v>960</v>
      </c>
      <c r="J461" s="1134" t="s">
        <v>813</v>
      </c>
    </row>
    <row r="462" spans="1:10" x14ac:dyDescent="0.35">
      <c r="A462" s="1157">
        <v>7.15</v>
      </c>
      <c r="B462" s="1156" t="s">
        <v>810</v>
      </c>
      <c r="C462" s="1190" t="s">
        <v>812</v>
      </c>
      <c r="D462" s="1127" t="s">
        <v>959</v>
      </c>
      <c r="E462" s="1128">
        <v>461</v>
      </c>
      <c r="F462" s="1141">
        <v>6.3</v>
      </c>
      <c r="G462" s="1140" t="s">
        <v>854</v>
      </c>
      <c r="H462" s="1193" t="s">
        <v>811</v>
      </c>
      <c r="I462" s="649" t="s">
        <v>960</v>
      </c>
      <c r="J462" s="1162" t="s">
        <v>855</v>
      </c>
    </row>
    <row r="463" spans="1:10" x14ac:dyDescent="0.35">
      <c r="A463" s="1157">
        <v>7.16</v>
      </c>
      <c r="B463" s="1156" t="s">
        <v>810</v>
      </c>
      <c r="C463" s="1190" t="s">
        <v>812</v>
      </c>
      <c r="D463" s="1127" t="s">
        <v>959</v>
      </c>
      <c r="E463" s="1128">
        <v>462</v>
      </c>
      <c r="F463" s="1141">
        <v>6.4</v>
      </c>
      <c r="G463" s="1140" t="s">
        <v>906</v>
      </c>
      <c r="H463" s="1193" t="s">
        <v>811</v>
      </c>
      <c r="I463" s="649" t="s">
        <v>960</v>
      </c>
      <c r="J463" s="1134" t="s">
        <v>907</v>
      </c>
    </row>
    <row r="464" spans="1:10" x14ac:dyDescent="0.35">
      <c r="A464" s="1160">
        <v>7.17</v>
      </c>
      <c r="B464" s="1161" t="s">
        <v>874</v>
      </c>
      <c r="C464" s="1190" t="s">
        <v>812</v>
      </c>
      <c r="D464" s="1127" t="s">
        <v>959</v>
      </c>
      <c r="E464" s="1128">
        <v>463</v>
      </c>
      <c r="F464" s="1129" t="s">
        <v>750</v>
      </c>
      <c r="G464" s="1133" t="s">
        <v>819</v>
      </c>
      <c r="H464" s="1193" t="s">
        <v>811</v>
      </c>
      <c r="I464" s="649" t="s">
        <v>960</v>
      </c>
      <c r="J464" s="1134" t="s">
        <v>839</v>
      </c>
    </row>
    <row r="465" spans="1:10" x14ac:dyDescent="0.35">
      <c r="A465" s="1153" t="s">
        <v>926</v>
      </c>
      <c r="B465" s="1154" t="s">
        <v>810</v>
      </c>
      <c r="C465" s="1190" t="s">
        <v>812</v>
      </c>
      <c r="D465" s="1127" t="s">
        <v>959</v>
      </c>
      <c r="E465" s="1128">
        <v>464</v>
      </c>
      <c r="F465" s="1129" t="s">
        <v>752</v>
      </c>
      <c r="G465" s="1133" t="s">
        <v>912</v>
      </c>
      <c r="H465" s="1193" t="s">
        <v>811</v>
      </c>
      <c r="I465" s="649" t="s">
        <v>960</v>
      </c>
      <c r="J465" s="1134" t="s">
        <v>839</v>
      </c>
    </row>
    <row r="466" spans="1:10" x14ac:dyDescent="0.35">
      <c r="A466" s="1157" t="s">
        <v>927</v>
      </c>
      <c r="B466" s="1156" t="s">
        <v>810</v>
      </c>
      <c r="C466" s="1190" t="s">
        <v>812</v>
      </c>
      <c r="D466" s="1127" t="s">
        <v>959</v>
      </c>
      <c r="E466" s="1128">
        <v>465</v>
      </c>
      <c r="F466" s="1141">
        <v>6.6</v>
      </c>
      <c r="G466" s="1140" t="s">
        <v>817</v>
      </c>
      <c r="H466" s="1193" t="s">
        <v>811</v>
      </c>
      <c r="I466" s="649" t="s">
        <v>960</v>
      </c>
      <c r="J466" s="1162" t="s">
        <v>818</v>
      </c>
    </row>
    <row r="467" spans="1:10" x14ac:dyDescent="0.35">
      <c r="A467" s="1157" t="s">
        <v>928</v>
      </c>
      <c r="B467" s="1156" t="s">
        <v>810</v>
      </c>
      <c r="C467" s="1190" t="s">
        <v>812</v>
      </c>
      <c r="D467" s="1127" t="s">
        <v>959</v>
      </c>
      <c r="E467" s="1128">
        <v>466</v>
      </c>
      <c r="F467" s="1141">
        <v>7.1</v>
      </c>
      <c r="G467" s="1140" t="s">
        <v>810</v>
      </c>
      <c r="H467" s="1193" t="s">
        <v>811</v>
      </c>
      <c r="I467" s="649" t="s">
        <v>960</v>
      </c>
      <c r="J467" s="1134" t="s">
        <v>813</v>
      </c>
    </row>
    <row r="468" spans="1:10" x14ac:dyDescent="0.35">
      <c r="A468" s="1157" t="s">
        <v>929</v>
      </c>
      <c r="B468" s="1156" t="s">
        <v>874</v>
      </c>
      <c r="C468" s="1190" t="s">
        <v>812</v>
      </c>
      <c r="D468" s="1127" t="s">
        <v>959</v>
      </c>
      <c r="E468" s="1128">
        <v>467</v>
      </c>
      <c r="F468" s="1129" t="s">
        <v>758</v>
      </c>
      <c r="G468" s="1133" t="s">
        <v>916</v>
      </c>
      <c r="H468" s="1193" t="s">
        <v>811</v>
      </c>
      <c r="I468" s="649" t="s">
        <v>960</v>
      </c>
      <c r="J468" s="1134" t="s">
        <v>849</v>
      </c>
    </row>
    <row r="469" spans="1:10" x14ac:dyDescent="0.35">
      <c r="A469" s="1160" t="s">
        <v>930</v>
      </c>
      <c r="B469" s="1161" t="s">
        <v>819</v>
      </c>
      <c r="C469" s="1190" t="s">
        <v>812</v>
      </c>
      <c r="D469" s="1127" t="s">
        <v>959</v>
      </c>
      <c r="E469" s="1128">
        <v>468</v>
      </c>
      <c r="F469" s="1129" t="s">
        <v>760</v>
      </c>
      <c r="G469" s="1133" t="s">
        <v>918</v>
      </c>
      <c r="H469" s="1193" t="s">
        <v>811</v>
      </c>
      <c r="I469" s="649" t="s">
        <v>960</v>
      </c>
      <c r="J469" s="1134" t="s">
        <v>919</v>
      </c>
    </row>
    <row r="470" spans="1:10" x14ac:dyDescent="0.35">
      <c r="A470" s="950"/>
      <c r="B470" s="950"/>
      <c r="E470" s="1128">
        <v>469</v>
      </c>
      <c r="F470" s="1129" t="s">
        <v>761</v>
      </c>
      <c r="G470" s="1140" t="s">
        <v>537</v>
      </c>
      <c r="H470" s="1193" t="s">
        <v>811</v>
      </c>
      <c r="I470" s="649" t="s">
        <v>960</v>
      </c>
      <c r="J470" s="1134" t="s">
        <v>537</v>
      </c>
    </row>
    <row r="471" spans="1:10" x14ac:dyDescent="0.35">
      <c r="A471" s="950"/>
      <c r="B471" s="950"/>
      <c r="E471" s="1128">
        <v>470</v>
      </c>
      <c r="F471" s="1129" t="s">
        <v>763</v>
      </c>
      <c r="G471" s="1140" t="s">
        <v>826</v>
      </c>
      <c r="H471" s="1193" t="s">
        <v>811</v>
      </c>
      <c r="I471" s="649" t="s">
        <v>960</v>
      </c>
      <c r="J471" s="1134" t="s">
        <v>841</v>
      </c>
    </row>
    <row r="472" spans="1:10" x14ac:dyDescent="0.35">
      <c r="E472" s="1128">
        <v>471</v>
      </c>
      <c r="F472" s="1129" t="s">
        <v>764</v>
      </c>
      <c r="G472" s="1140" t="s">
        <v>537</v>
      </c>
      <c r="H472" s="1193" t="s">
        <v>811</v>
      </c>
      <c r="I472" s="649" t="s">
        <v>960</v>
      </c>
      <c r="J472" s="1134" t="s">
        <v>537</v>
      </c>
    </row>
    <row r="473" spans="1:10" x14ac:dyDescent="0.35">
      <c r="E473" s="1128">
        <v>472</v>
      </c>
      <c r="F473" s="1129" t="s">
        <v>766</v>
      </c>
      <c r="G473" s="1140" t="s">
        <v>826</v>
      </c>
      <c r="H473" s="1193" t="s">
        <v>811</v>
      </c>
      <c r="I473" s="649" t="s">
        <v>960</v>
      </c>
      <c r="J473" s="1134" t="s">
        <v>841</v>
      </c>
    </row>
    <row r="474" spans="1:10" x14ac:dyDescent="0.35">
      <c r="A474" s="950"/>
      <c r="B474" s="950"/>
      <c r="E474" s="1128">
        <v>473</v>
      </c>
      <c r="F474" s="1141">
        <v>7.5</v>
      </c>
      <c r="G474" s="1140" t="s">
        <v>810</v>
      </c>
      <c r="H474" s="1193" t="s">
        <v>811</v>
      </c>
      <c r="I474" s="649" t="s">
        <v>960</v>
      </c>
      <c r="J474" s="1134" t="s">
        <v>813</v>
      </c>
    </row>
    <row r="475" spans="1:10" x14ac:dyDescent="0.35">
      <c r="A475" s="950"/>
      <c r="B475" s="950"/>
      <c r="E475" s="1128">
        <v>474</v>
      </c>
      <c r="F475" s="1141">
        <v>7.6</v>
      </c>
      <c r="G475" s="1140" t="s">
        <v>810</v>
      </c>
      <c r="H475" s="1193" t="s">
        <v>811</v>
      </c>
      <c r="I475" s="649" t="s">
        <v>960</v>
      </c>
      <c r="J475" s="1134" t="s">
        <v>813</v>
      </c>
    </row>
    <row r="476" spans="1:10" x14ac:dyDescent="0.35">
      <c r="A476" s="950"/>
      <c r="B476" s="950"/>
      <c r="E476" s="1128">
        <v>475</v>
      </c>
      <c r="F476" s="1141">
        <v>7.7</v>
      </c>
      <c r="G476" s="1140" t="s">
        <v>810</v>
      </c>
      <c r="H476" s="1193" t="s">
        <v>811</v>
      </c>
      <c r="I476" s="649" t="s">
        <v>960</v>
      </c>
      <c r="J476" s="1134" t="s">
        <v>813</v>
      </c>
    </row>
    <row r="477" spans="1:10" x14ac:dyDescent="0.35">
      <c r="A477" s="950"/>
      <c r="B477" s="950"/>
      <c r="E477" s="1128">
        <v>476</v>
      </c>
      <c r="F477" s="1141">
        <v>7.8</v>
      </c>
      <c r="G477" s="1140" t="s">
        <v>810</v>
      </c>
      <c r="H477" s="1193" t="s">
        <v>811</v>
      </c>
      <c r="I477" s="649" t="s">
        <v>960</v>
      </c>
      <c r="J477" s="1134" t="s">
        <v>813</v>
      </c>
    </row>
    <row r="478" spans="1:10" x14ac:dyDescent="0.35">
      <c r="A478" s="950"/>
      <c r="B478" s="950"/>
      <c r="E478" s="1128">
        <v>477</v>
      </c>
      <c r="F478" s="1141">
        <v>7.9</v>
      </c>
      <c r="G478" s="1140" t="s">
        <v>810</v>
      </c>
      <c r="H478" s="1193" t="s">
        <v>811</v>
      </c>
      <c r="I478" s="649" t="s">
        <v>960</v>
      </c>
      <c r="J478" s="1134" t="s">
        <v>813</v>
      </c>
    </row>
    <row r="479" spans="1:10" x14ac:dyDescent="0.35">
      <c r="A479" s="950"/>
      <c r="B479" s="950"/>
      <c r="C479" s="950"/>
      <c r="E479" s="1128">
        <v>478</v>
      </c>
      <c r="F479" s="1145" t="s">
        <v>772</v>
      </c>
      <c r="G479" s="1140" t="s">
        <v>956</v>
      </c>
      <c r="H479" s="1193" t="s">
        <v>811</v>
      </c>
      <c r="I479" s="649" t="s">
        <v>960</v>
      </c>
      <c r="J479" s="1134" t="s">
        <v>849</v>
      </c>
    </row>
    <row r="480" spans="1:10" x14ac:dyDescent="0.35">
      <c r="A480" s="950"/>
      <c r="B480" s="950"/>
      <c r="C480" s="950"/>
      <c r="E480" s="1128">
        <v>479</v>
      </c>
      <c r="F480" s="1141">
        <v>7.11</v>
      </c>
      <c r="G480" s="1140" t="s">
        <v>810</v>
      </c>
      <c r="H480" s="1193" t="s">
        <v>811</v>
      </c>
      <c r="I480" s="649" t="s">
        <v>960</v>
      </c>
      <c r="J480" s="1134" t="s">
        <v>813</v>
      </c>
    </row>
    <row r="481" spans="1:10" x14ac:dyDescent="0.35">
      <c r="A481" s="950"/>
      <c r="B481" s="950"/>
      <c r="C481" s="950"/>
      <c r="E481" s="1128">
        <v>480</v>
      </c>
      <c r="F481" s="1141">
        <v>7.12</v>
      </c>
      <c r="G481" s="1140" t="s">
        <v>810</v>
      </c>
      <c r="H481" s="1193" t="s">
        <v>811</v>
      </c>
      <c r="I481" s="649" t="s">
        <v>960</v>
      </c>
      <c r="J481" s="1134" t="s">
        <v>813</v>
      </c>
    </row>
    <row r="482" spans="1:10" x14ac:dyDescent="0.35">
      <c r="A482" s="950"/>
      <c r="B482" s="950"/>
      <c r="E482" s="1128">
        <v>481</v>
      </c>
      <c r="F482" s="1129" t="s">
        <v>776</v>
      </c>
      <c r="G482" s="1140" t="s">
        <v>537</v>
      </c>
      <c r="H482" s="1193" t="s">
        <v>811</v>
      </c>
      <c r="I482" s="649" t="s">
        <v>960</v>
      </c>
      <c r="J482" s="1134" t="s">
        <v>537</v>
      </c>
    </row>
    <row r="483" spans="1:10" x14ac:dyDescent="0.35">
      <c r="A483" s="950"/>
      <c r="B483" s="950"/>
      <c r="E483" s="1128">
        <v>482</v>
      </c>
      <c r="F483" s="1129" t="s">
        <v>778</v>
      </c>
      <c r="G483" s="1140" t="s">
        <v>957</v>
      </c>
      <c r="H483" s="1193" t="s">
        <v>811</v>
      </c>
      <c r="I483" s="649" t="s">
        <v>960</v>
      </c>
      <c r="J483" s="1134" t="s">
        <v>537</v>
      </c>
    </row>
    <row r="484" spans="1:10" x14ac:dyDescent="0.35">
      <c r="A484" s="950"/>
      <c r="B484" s="950"/>
      <c r="C484" s="950"/>
      <c r="E484" s="1128">
        <v>483</v>
      </c>
      <c r="F484" s="1141">
        <v>7.14</v>
      </c>
      <c r="G484" s="1140" t="s">
        <v>810</v>
      </c>
      <c r="H484" s="1193" t="s">
        <v>811</v>
      </c>
      <c r="I484" s="649" t="s">
        <v>960</v>
      </c>
      <c r="J484" s="1134" t="s">
        <v>813</v>
      </c>
    </row>
    <row r="485" spans="1:10" x14ac:dyDescent="0.35">
      <c r="A485" s="950"/>
      <c r="B485" s="950"/>
      <c r="C485" s="950"/>
      <c r="E485" s="1128">
        <v>484</v>
      </c>
      <c r="F485" s="1141">
        <v>7.15</v>
      </c>
      <c r="G485" s="1140" t="s">
        <v>810</v>
      </c>
      <c r="H485" s="1193" t="s">
        <v>811</v>
      </c>
      <c r="I485" s="649" t="s">
        <v>960</v>
      </c>
      <c r="J485" s="1134" t="s">
        <v>813</v>
      </c>
    </row>
    <row r="486" spans="1:10" x14ac:dyDescent="0.35">
      <c r="A486" s="950"/>
      <c r="B486" s="950"/>
      <c r="E486" s="1128">
        <v>485</v>
      </c>
      <c r="F486" s="1141">
        <v>7.16</v>
      </c>
      <c r="G486" s="1140" t="s">
        <v>810</v>
      </c>
      <c r="H486" s="1193" t="s">
        <v>811</v>
      </c>
      <c r="I486" s="649" t="s">
        <v>960</v>
      </c>
      <c r="J486" s="1134" t="s">
        <v>813</v>
      </c>
    </row>
    <row r="487" spans="1:10" x14ac:dyDescent="0.35">
      <c r="A487" s="950"/>
      <c r="B487" s="950"/>
      <c r="E487" s="1128">
        <v>486</v>
      </c>
      <c r="F487" s="1141">
        <v>7.17</v>
      </c>
      <c r="G487" s="1140" t="s">
        <v>810</v>
      </c>
      <c r="H487" s="1193" t="s">
        <v>811</v>
      </c>
      <c r="I487" s="649" t="s">
        <v>960</v>
      </c>
      <c r="J487" s="1134" t="s">
        <v>813</v>
      </c>
    </row>
    <row r="488" spans="1:10" x14ac:dyDescent="0.35">
      <c r="E488" s="1128">
        <v>487</v>
      </c>
      <c r="F488" s="1129" t="s">
        <v>785</v>
      </c>
      <c r="G488" s="1140" t="s">
        <v>810</v>
      </c>
      <c r="H488" s="1193" t="s">
        <v>811</v>
      </c>
      <c r="I488" s="649" t="s">
        <v>960</v>
      </c>
      <c r="J488" s="1134" t="s">
        <v>813</v>
      </c>
    </row>
    <row r="489" spans="1:10" x14ac:dyDescent="0.35">
      <c r="E489" s="1128">
        <v>488</v>
      </c>
      <c r="F489" s="1129" t="s">
        <v>787</v>
      </c>
      <c r="G489" s="1133" t="s">
        <v>874</v>
      </c>
      <c r="H489" s="1193" t="s">
        <v>811</v>
      </c>
      <c r="I489" s="649" t="s">
        <v>960</v>
      </c>
      <c r="J489" s="1134" t="s">
        <v>875</v>
      </c>
    </row>
    <row r="490" spans="1:10" x14ac:dyDescent="0.35">
      <c r="A490" s="950"/>
      <c r="B490" s="950"/>
      <c r="E490" s="1128">
        <v>489</v>
      </c>
      <c r="F490" s="1141">
        <v>8.1999999999999993</v>
      </c>
      <c r="G490" s="1140" t="s">
        <v>932</v>
      </c>
      <c r="H490" s="1193" t="s">
        <v>811</v>
      </c>
      <c r="I490" s="649" t="s">
        <v>960</v>
      </c>
      <c r="J490" s="1134" t="s">
        <v>933</v>
      </c>
    </row>
    <row r="491" spans="1:10" x14ac:dyDescent="0.35">
      <c r="A491" s="950"/>
      <c r="B491" s="950"/>
      <c r="E491" s="1128">
        <v>490</v>
      </c>
      <c r="F491" s="1141">
        <v>8.3000000000000007</v>
      </c>
      <c r="G491" s="1140" t="s">
        <v>810</v>
      </c>
      <c r="H491" s="1193" t="s">
        <v>811</v>
      </c>
      <c r="I491" s="649" t="s">
        <v>960</v>
      </c>
      <c r="J491" s="1134" t="s">
        <v>813</v>
      </c>
    </row>
    <row r="492" spans="1:10" x14ac:dyDescent="0.35">
      <c r="A492" s="950"/>
      <c r="B492" s="950"/>
      <c r="E492" s="1128">
        <v>491</v>
      </c>
      <c r="F492" s="1141">
        <v>8.4</v>
      </c>
      <c r="G492" s="1140" t="s">
        <v>934</v>
      </c>
      <c r="H492" s="1193" t="s">
        <v>811</v>
      </c>
      <c r="I492" s="649" t="s">
        <v>960</v>
      </c>
      <c r="J492" s="1134" t="s">
        <v>935</v>
      </c>
    </row>
    <row r="493" spans="1:10" x14ac:dyDescent="0.35">
      <c r="A493" s="950"/>
      <c r="B493" s="950"/>
      <c r="E493" s="1128">
        <v>492</v>
      </c>
      <c r="F493" s="1141">
        <v>8.5</v>
      </c>
      <c r="G493" s="1140" t="s">
        <v>810</v>
      </c>
      <c r="H493" s="1193" t="s">
        <v>811</v>
      </c>
      <c r="I493" s="649" t="s">
        <v>960</v>
      </c>
      <c r="J493" s="1134" t="s">
        <v>813</v>
      </c>
    </row>
  </sheetData>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EH28"/>
  <sheetViews>
    <sheetView workbookViewId="0">
      <selection activeCell="F26" sqref="F26"/>
    </sheetView>
  </sheetViews>
  <sheetFormatPr defaultColWidth="9.08984375" defaultRowHeight="14.5" x14ac:dyDescent="0.35"/>
  <cols>
    <col min="1" max="1" width="7.81640625" style="649" bestFit="1" customWidth="1"/>
    <col min="2" max="2" width="17" style="649" bestFit="1" customWidth="1"/>
    <col min="3" max="3" width="9.08984375" style="649"/>
    <col min="4" max="4" width="12.6328125" style="649" bestFit="1" customWidth="1"/>
    <col min="5" max="5" width="24.81640625" style="649" bestFit="1" customWidth="1"/>
    <col min="6" max="6" width="23.81640625" style="649" bestFit="1" customWidth="1"/>
    <col min="7" max="7" width="24.81640625" style="649" bestFit="1" customWidth="1"/>
    <col min="8" max="8" width="24" style="649" bestFit="1" customWidth="1"/>
    <col min="9" max="9" width="23" style="649" bestFit="1" customWidth="1"/>
    <col min="10" max="10" width="24" style="649" bestFit="1" customWidth="1"/>
    <col min="11" max="11" width="26.26953125" style="649" bestFit="1" customWidth="1"/>
    <col min="12" max="12" width="25.08984375" style="649" bestFit="1" customWidth="1"/>
    <col min="13" max="13" width="26.26953125" style="649" bestFit="1" customWidth="1"/>
    <col min="14" max="14" width="25.26953125" style="649" bestFit="1" customWidth="1"/>
    <col min="15" max="15" width="24.26953125" style="649" bestFit="1" customWidth="1"/>
    <col min="16" max="16" width="25.26953125" style="649" bestFit="1" customWidth="1"/>
    <col min="17" max="17" width="26.08984375" style="649" bestFit="1" customWidth="1"/>
    <col min="18" max="18" width="25" style="649" bestFit="1" customWidth="1"/>
    <col min="19" max="19" width="26.08984375" style="649" bestFit="1" customWidth="1"/>
    <col min="20" max="20" width="25.08984375" style="649" bestFit="1" customWidth="1"/>
    <col min="21" max="21" width="24.08984375" style="649" bestFit="1" customWidth="1"/>
    <col min="22" max="22" width="25.08984375" style="649" bestFit="1" customWidth="1"/>
    <col min="23" max="23" width="24.81640625" style="649" bestFit="1" customWidth="1"/>
    <col min="24" max="24" width="23.81640625" style="649" bestFit="1" customWidth="1"/>
    <col min="25" max="25" width="24.81640625" style="649" bestFit="1" customWidth="1"/>
    <col min="26" max="26" width="24" style="649" bestFit="1" customWidth="1"/>
    <col min="27" max="27" width="23" style="649" bestFit="1" customWidth="1"/>
    <col min="28" max="28" width="24" style="649" bestFit="1" customWidth="1"/>
    <col min="29" max="29" width="26.26953125" style="649" bestFit="1" customWidth="1"/>
    <col min="30" max="30" width="25.08984375" style="649" bestFit="1" customWidth="1"/>
    <col min="31" max="31" width="26.26953125" style="649" bestFit="1" customWidth="1"/>
    <col min="32" max="32" width="25.26953125" style="649" bestFit="1" customWidth="1"/>
    <col min="33" max="33" width="24.26953125" style="649" bestFit="1" customWidth="1"/>
    <col min="34" max="34" width="25.26953125" style="649" bestFit="1" customWidth="1"/>
    <col min="35" max="35" width="26.08984375" style="649" bestFit="1" customWidth="1"/>
    <col min="36" max="36" width="25" style="649" bestFit="1" customWidth="1"/>
    <col min="37" max="37" width="26.08984375" style="649" bestFit="1" customWidth="1"/>
    <col min="38" max="38" width="25.08984375" style="649" bestFit="1" customWidth="1"/>
    <col min="39" max="39" width="24.08984375" style="649" bestFit="1" customWidth="1"/>
    <col min="40" max="40" width="25.08984375" style="649" bestFit="1" customWidth="1"/>
    <col min="41" max="41" width="26.26953125" style="649" bestFit="1" customWidth="1"/>
    <col min="42" max="42" width="25.08984375" style="649" bestFit="1" customWidth="1"/>
    <col min="43" max="43" width="26.26953125" style="649" bestFit="1" customWidth="1"/>
    <col min="44" max="44" width="25.26953125" style="649" bestFit="1" customWidth="1"/>
    <col min="45" max="45" width="24.26953125" style="649" bestFit="1" customWidth="1"/>
    <col min="46" max="46" width="25.26953125" style="649" bestFit="1" customWidth="1"/>
    <col min="47" max="47" width="26.08984375" style="649" bestFit="1" customWidth="1"/>
    <col min="48" max="48" width="25" style="649" bestFit="1" customWidth="1"/>
    <col min="49" max="49" width="26.08984375" style="649" bestFit="1" customWidth="1"/>
    <col min="50" max="50" width="25.08984375" style="649" bestFit="1" customWidth="1"/>
    <col min="51" max="51" width="24.08984375" style="649" bestFit="1" customWidth="1"/>
    <col min="52" max="52" width="25.08984375" style="649" bestFit="1" customWidth="1"/>
    <col min="53" max="53" width="26.26953125" style="649" bestFit="1" customWidth="1"/>
    <col min="54" max="54" width="25.08984375" style="649" bestFit="1" customWidth="1"/>
    <col min="55" max="55" width="26.26953125" style="649" bestFit="1" customWidth="1"/>
    <col min="56" max="56" width="25.26953125" style="649" bestFit="1" customWidth="1"/>
    <col min="57" max="57" width="24.26953125" style="649" bestFit="1" customWidth="1"/>
    <col min="58" max="58" width="25.26953125" style="649" bestFit="1" customWidth="1"/>
    <col min="59" max="59" width="26.08984375" style="649" bestFit="1" customWidth="1"/>
    <col min="60" max="60" width="25" style="649" bestFit="1" customWidth="1"/>
    <col min="61" max="61" width="26.08984375" style="649" bestFit="1" customWidth="1"/>
    <col min="62" max="62" width="25.08984375" style="649" bestFit="1" customWidth="1"/>
    <col min="63" max="63" width="24.08984375" style="649" bestFit="1" customWidth="1"/>
    <col min="64" max="64" width="25.08984375" style="649" bestFit="1" customWidth="1"/>
    <col min="65" max="65" width="26.26953125" style="649" bestFit="1" customWidth="1"/>
    <col min="66" max="66" width="25.08984375" style="649" bestFit="1" customWidth="1"/>
    <col min="67" max="67" width="26.26953125" style="649" bestFit="1" customWidth="1"/>
    <col min="68" max="68" width="25.26953125" style="649" bestFit="1" customWidth="1"/>
    <col min="69" max="69" width="24.26953125" style="649" bestFit="1" customWidth="1"/>
    <col min="70" max="70" width="25.26953125" style="649" bestFit="1" customWidth="1"/>
    <col min="71" max="71" width="26.08984375" style="649" bestFit="1" customWidth="1"/>
    <col min="72" max="72" width="25" style="649" bestFit="1" customWidth="1"/>
    <col min="73" max="73" width="26.08984375" style="649" bestFit="1" customWidth="1"/>
    <col min="74" max="74" width="25.08984375" style="649" bestFit="1" customWidth="1"/>
    <col min="75" max="75" width="24.08984375" style="649" bestFit="1" customWidth="1"/>
    <col min="76" max="76" width="25.08984375" style="649" bestFit="1" customWidth="1"/>
    <col min="77" max="77" width="26" style="649" bestFit="1" customWidth="1"/>
    <col min="78" max="78" width="24.81640625" style="649" bestFit="1" customWidth="1"/>
    <col min="79" max="79" width="26" style="649" bestFit="1" customWidth="1"/>
    <col min="80" max="80" width="25" style="649" bestFit="1" customWidth="1"/>
    <col min="81" max="81" width="24" style="649" bestFit="1" customWidth="1"/>
    <col min="82" max="82" width="25" style="649" bestFit="1" customWidth="1"/>
    <col min="83" max="83" width="26" style="649" bestFit="1" customWidth="1"/>
    <col min="84" max="84" width="24.81640625" style="649" bestFit="1" customWidth="1"/>
    <col min="85" max="85" width="26" style="649" bestFit="1" customWidth="1"/>
    <col min="86" max="86" width="25" style="649" bestFit="1" customWidth="1"/>
    <col min="87" max="87" width="24" style="649" bestFit="1" customWidth="1"/>
    <col min="88" max="88" width="25" style="649" bestFit="1" customWidth="1"/>
    <col min="89" max="89" width="26" style="649" bestFit="1" customWidth="1"/>
    <col min="90" max="90" width="24.81640625" style="649" bestFit="1" customWidth="1"/>
    <col min="91" max="91" width="26" style="649" bestFit="1" customWidth="1"/>
    <col min="92" max="92" width="25" style="649" bestFit="1" customWidth="1"/>
    <col min="93" max="93" width="24" style="649" bestFit="1" customWidth="1"/>
    <col min="94" max="94" width="25" style="649" bestFit="1" customWidth="1"/>
    <col min="95" max="95" width="26" style="649" bestFit="1" customWidth="1"/>
    <col min="96" max="96" width="24.81640625" style="649" bestFit="1" customWidth="1"/>
    <col min="97" max="97" width="26" style="649" bestFit="1" customWidth="1"/>
    <col min="98" max="98" width="25" style="649" bestFit="1" customWidth="1"/>
    <col min="99" max="99" width="24" style="649" bestFit="1" customWidth="1"/>
    <col min="100" max="100" width="25" style="649" bestFit="1" customWidth="1"/>
    <col min="101" max="101" width="26.26953125" style="649" bestFit="1" customWidth="1"/>
    <col min="102" max="102" width="25.08984375" style="649" bestFit="1" customWidth="1"/>
    <col min="103" max="103" width="26.26953125" style="649" bestFit="1" customWidth="1"/>
    <col min="104" max="104" width="25.26953125" style="649" bestFit="1" customWidth="1"/>
    <col min="105" max="105" width="24.26953125" style="649" bestFit="1" customWidth="1"/>
    <col min="106" max="106" width="25.26953125" style="649" bestFit="1" customWidth="1"/>
    <col min="107" max="107" width="26.08984375" style="649" bestFit="1" customWidth="1"/>
    <col min="108" max="108" width="25" style="649" bestFit="1" customWidth="1"/>
    <col min="109" max="109" width="26.08984375" style="649" bestFit="1" customWidth="1"/>
    <col min="110" max="110" width="25.08984375" style="649" bestFit="1" customWidth="1"/>
    <col min="111" max="111" width="24.08984375" style="649" bestFit="1" customWidth="1"/>
    <col min="112" max="112" width="25.08984375" style="649" bestFit="1" customWidth="1"/>
    <col min="113" max="113" width="26.26953125" style="649" bestFit="1" customWidth="1"/>
    <col min="114" max="114" width="25.08984375" style="649" bestFit="1" customWidth="1"/>
    <col min="115" max="115" width="26.26953125" style="649" bestFit="1" customWidth="1"/>
    <col min="116" max="116" width="25.26953125" style="649" bestFit="1" customWidth="1"/>
    <col min="117" max="117" width="24.26953125" style="649" bestFit="1" customWidth="1"/>
    <col min="118" max="118" width="25.26953125" style="649" bestFit="1" customWidth="1"/>
    <col min="119" max="119" width="26.08984375" style="649" bestFit="1" customWidth="1"/>
    <col min="120" max="120" width="25" style="649" bestFit="1" customWidth="1"/>
    <col min="121" max="121" width="26.08984375" style="649" bestFit="1" customWidth="1"/>
    <col min="122" max="122" width="25.08984375" style="649" bestFit="1" customWidth="1"/>
    <col min="123" max="123" width="24.08984375" style="649" bestFit="1" customWidth="1"/>
    <col min="124" max="124" width="25.08984375" style="649" bestFit="1" customWidth="1"/>
    <col min="125" max="125" width="27.26953125" style="649" bestFit="1" customWidth="1"/>
    <col min="126" max="126" width="26.26953125" style="649" bestFit="1" customWidth="1"/>
    <col min="127" max="127" width="27.26953125" style="649" bestFit="1" customWidth="1"/>
    <col min="128" max="128" width="26.36328125" style="649" bestFit="1" customWidth="1"/>
    <col min="129" max="129" width="25.26953125" style="649" bestFit="1" customWidth="1"/>
    <col min="130" max="130" width="26.36328125" style="649" bestFit="1" customWidth="1"/>
    <col min="131" max="131" width="27.08984375" style="649" bestFit="1" customWidth="1"/>
    <col min="132" max="132" width="26.08984375" style="649" bestFit="1" customWidth="1"/>
    <col min="133" max="133" width="27.08984375" style="649" bestFit="1" customWidth="1"/>
    <col min="134" max="134" width="26.26953125" style="649" bestFit="1" customWidth="1"/>
    <col min="135" max="135" width="25.08984375" style="649" bestFit="1" customWidth="1"/>
    <col min="136" max="136" width="26.26953125" style="649" bestFit="1" customWidth="1"/>
    <col min="137" max="16384" width="9.08984375" style="649"/>
  </cols>
  <sheetData>
    <row r="1" spans="1:138" x14ac:dyDescent="0.35">
      <c r="A1" s="1194" t="s">
        <v>805</v>
      </c>
      <c r="B1" s="1194" t="s">
        <v>806</v>
      </c>
      <c r="E1" s="1194" t="s">
        <v>966</v>
      </c>
      <c r="F1" s="1194" t="s">
        <v>967</v>
      </c>
      <c r="G1" s="1194" t="s">
        <v>968</v>
      </c>
      <c r="H1" s="1194" t="s">
        <v>969</v>
      </c>
      <c r="I1" s="1194" t="s">
        <v>970</v>
      </c>
      <c r="J1" s="1194" t="s">
        <v>971</v>
      </c>
      <c r="K1" s="1194" t="s">
        <v>972</v>
      </c>
      <c r="L1" s="1194" t="s">
        <v>973</v>
      </c>
      <c r="M1" s="1194" t="s">
        <v>974</v>
      </c>
      <c r="N1" s="1194" t="s">
        <v>975</v>
      </c>
      <c r="O1" s="1194" t="s">
        <v>976</v>
      </c>
      <c r="P1" s="1194" t="s">
        <v>977</v>
      </c>
      <c r="Q1" s="1194" t="s">
        <v>978</v>
      </c>
      <c r="R1" s="1194" t="s">
        <v>979</v>
      </c>
      <c r="S1" s="1194" t="s">
        <v>980</v>
      </c>
      <c r="T1" s="1194" t="s">
        <v>981</v>
      </c>
      <c r="U1" s="1194" t="s">
        <v>982</v>
      </c>
      <c r="V1" s="1194" t="s">
        <v>983</v>
      </c>
      <c r="W1" s="1194" t="s">
        <v>984</v>
      </c>
      <c r="X1" s="1194" t="s">
        <v>985</v>
      </c>
      <c r="Y1" s="1194" t="s">
        <v>986</v>
      </c>
      <c r="Z1" s="1194" t="s">
        <v>987</v>
      </c>
      <c r="AA1" s="1194" t="s">
        <v>988</v>
      </c>
      <c r="AB1" s="1194" t="s">
        <v>989</v>
      </c>
      <c r="AC1" s="1194" t="s">
        <v>990</v>
      </c>
      <c r="AD1" s="1194" t="s">
        <v>991</v>
      </c>
      <c r="AE1" s="1194" t="s">
        <v>992</v>
      </c>
      <c r="AF1" s="1194" t="s">
        <v>993</v>
      </c>
      <c r="AG1" s="1194" t="s">
        <v>994</v>
      </c>
      <c r="AH1" s="1194" t="s">
        <v>995</v>
      </c>
      <c r="AI1" s="1194" t="s">
        <v>996</v>
      </c>
      <c r="AJ1" s="1194" t="s">
        <v>997</v>
      </c>
      <c r="AK1" s="1194" t="s">
        <v>998</v>
      </c>
      <c r="AL1" s="1194" t="s">
        <v>999</v>
      </c>
      <c r="AM1" s="1194" t="s">
        <v>1000</v>
      </c>
      <c r="AN1" s="1194" t="s">
        <v>1001</v>
      </c>
      <c r="AO1" s="1194" t="s">
        <v>1002</v>
      </c>
      <c r="AP1" s="1194" t="s">
        <v>1003</v>
      </c>
      <c r="AQ1" s="1194" t="s">
        <v>1004</v>
      </c>
      <c r="AR1" s="1194" t="s">
        <v>1005</v>
      </c>
      <c r="AS1" s="1194" t="s">
        <v>1006</v>
      </c>
      <c r="AT1" s="1194" t="s">
        <v>1007</v>
      </c>
      <c r="AU1" s="1194" t="s">
        <v>1008</v>
      </c>
      <c r="AV1" s="1194" t="s">
        <v>1009</v>
      </c>
      <c r="AW1" s="1194" t="s">
        <v>1010</v>
      </c>
      <c r="AX1" s="1194" t="s">
        <v>1011</v>
      </c>
      <c r="AY1" s="1194" t="s">
        <v>1012</v>
      </c>
      <c r="AZ1" s="1194" t="s">
        <v>1013</v>
      </c>
      <c r="BA1" s="1194" t="s">
        <v>1014</v>
      </c>
      <c r="BB1" s="1194" t="s">
        <v>1015</v>
      </c>
      <c r="BC1" s="1194" t="s">
        <v>1016</v>
      </c>
      <c r="BD1" s="1194" t="s">
        <v>1017</v>
      </c>
      <c r="BE1" s="1194" t="s">
        <v>1018</v>
      </c>
      <c r="BF1" s="1194" t="s">
        <v>1019</v>
      </c>
      <c r="BG1" s="1194" t="s">
        <v>1020</v>
      </c>
      <c r="BH1" s="1194" t="s">
        <v>1021</v>
      </c>
      <c r="BI1" s="1194" t="s">
        <v>1022</v>
      </c>
      <c r="BJ1" s="1194" t="s">
        <v>1023</v>
      </c>
      <c r="BK1" s="1194" t="s">
        <v>1024</v>
      </c>
      <c r="BL1" s="1194" t="s">
        <v>1025</v>
      </c>
      <c r="BM1" s="1194" t="s">
        <v>1026</v>
      </c>
      <c r="BN1" s="1194" t="s">
        <v>1027</v>
      </c>
      <c r="BO1" s="1194" t="s">
        <v>1028</v>
      </c>
      <c r="BP1" s="1194" t="s">
        <v>1029</v>
      </c>
      <c r="BQ1" s="1194" t="s">
        <v>1030</v>
      </c>
      <c r="BR1" s="1194" t="s">
        <v>1031</v>
      </c>
      <c r="BS1" s="1194" t="s">
        <v>1032</v>
      </c>
      <c r="BT1" s="1194" t="s">
        <v>1033</v>
      </c>
      <c r="BU1" s="1194" t="s">
        <v>1034</v>
      </c>
      <c r="BV1" s="1194" t="s">
        <v>1035</v>
      </c>
      <c r="BW1" s="1194" t="s">
        <v>1036</v>
      </c>
      <c r="BX1" s="1194" t="s">
        <v>1037</v>
      </c>
      <c r="BY1" s="1194" t="s">
        <v>1038</v>
      </c>
      <c r="BZ1" s="1194" t="s">
        <v>1039</v>
      </c>
      <c r="CA1" s="1194" t="s">
        <v>1040</v>
      </c>
      <c r="CB1" s="1194" t="s">
        <v>1041</v>
      </c>
      <c r="CC1" s="1194" t="s">
        <v>1042</v>
      </c>
      <c r="CD1" s="1194" t="s">
        <v>1043</v>
      </c>
      <c r="CE1" s="1194" t="s">
        <v>1044</v>
      </c>
      <c r="CF1" s="1194" t="s">
        <v>1045</v>
      </c>
      <c r="CG1" s="1194" t="s">
        <v>1046</v>
      </c>
      <c r="CH1" s="1194" t="s">
        <v>1047</v>
      </c>
      <c r="CI1" s="1194" t="s">
        <v>1048</v>
      </c>
      <c r="CJ1" s="1194" t="s">
        <v>1049</v>
      </c>
      <c r="CK1" s="1194" t="s">
        <v>1050</v>
      </c>
      <c r="CL1" s="1194" t="s">
        <v>1051</v>
      </c>
      <c r="CM1" s="1194" t="s">
        <v>1052</v>
      </c>
      <c r="CN1" s="1194" t="s">
        <v>1053</v>
      </c>
      <c r="CO1" s="1194" t="s">
        <v>1054</v>
      </c>
      <c r="CP1" s="1194" t="s">
        <v>1055</v>
      </c>
      <c r="CQ1" s="1194" t="s">
        <v>1056</v>
      </c>
      <c r="CR1" s="1194" t="s">
        <v>1057</v>
      </c>
      <c r="CS1" s="1194" t="s">
        <v>1058</v>
      </c>
      <c r="CT1" s="1194" t="s">
        <v>1059</v>
      </c>
      <c r="CU1" s="1194" t="s">
        <v>1060</v>
      </c>
      <c r="CV1" s="1194" t="s">
        <v>1061</v>
      </c>
      <c r="CW1" s="1194" t="s">
        <v>1062</v>
      </c>
      <c r="CX1" s="1194" t="s">
        <v>1063</v>
      </c>
      <c r="CY1" s="1194" t="s">
        <v>1064</v>
      </c>
      <c r="CZ1" s="1194" t="s">
        <v>1065</v>
      </c>
      <c r="DA1" s="1194" t="s">
        <v>1066</v>
      </c>
      <c r="DB1" s="1194" t="s">
        <v>1067</v>
      </c>
      <c r="DC1" s="1194" t="s">
        <v>1068</v>
      </c>
      <c r="DD1" s="1194" t="s">
        <v>1069</v>
      </c>
      <c r="DE1" s="1194" t="s">
        <v>1070</v>
      </c>
      <c r="DF1" s="1194" t="s">
        <v>1071</v>
      </c>
      <c r="DG1" s="1194" t="s">
        <v>1072</v>
      </c>
      <c r="DH1" s="1194" t="s">
        <v>1073</v>
      </c>
      <c r="DI1" s="1194" t="s">
        <v>1074</v>
      </c>
      <c r="DJ1" s="1194" t="s">
        <v>1075</v>
      </c>
      <c r="DK1" s="1194" t="s">
        <v>1076</v>
      </c>
      <c r="DL1" s="1194" t="s">
        <v>1077</v>
      </c>
      <c r="DM1" s="1194" t="s">
        <v>1078</v>
      </c>
      <c r="DN1" s="1194" t="s">
        <v>1079</v>
      </c>
      <c r="DO1" s="1194" t="s">
        <v>1080</v>
      </c>
      <c r="DP1" s="1194" t="s">
        <v>1081</v>
      </c>
      <c r="DQ1" s="1194" t="s">
        <v>1082</v>
      </c>
      <c r="DR1" s="1194" t="s">
        <v>1083</v>
      </c>
      <c r="DS1" s="1194" t="s">
        <v>1084</v>
      </c>
      <c r="DT1" s="1194" t="s">
        <v>1085</v>
      </c>
      <c r="DU1" s="1194" t="s">
        <v>1086</v>
      </c>
      <c r="DV1" s="1194" t="s">
        <v>1087</v>
      </c>
      <c r="DW1" s="1194" t="s">
        <v>1088</v>
      </c>
      <c r="DX1" s="1194" t="s">
        <v>1089</v>
      </c>
      <c r="DY1" s="1194" t="s">
        <v>1090</v>
      </c>
      <c r="DZ1" s="1194" t="s">
        <v>1091</v>
      </c>
      <c r="EA1" s="1194" t="s">
        <v>1092</v>
      </c>
      <c r="EB1" s="1194" t="s">
        <v>1093</v>
      </c>
      <c r="EC1" s="1194" t="s">
        <v>1094</v>
      </c>
      <c r="ED1" s="1194" t="s">
        <v>1095</v>
      </c>
      <c r="EE1" s="1194" t="s">
        <v>1096</v>
      </c>
      <c r="EF1" s="1194" t="s">
        <v>1097</v>
      </c>
    </row>
    <row r="2" spans="1:138" s="1196" customFormat="1" x14ac:dyDescent="0.35">
      <c r="A2" s="1195" t="s">
        <v>530</v>
      </c>
      <c r="B2" s="1195" t="s">
        <v>530</v>
      </c>
      <c r="E2" s="649" t="s">
        <v>537</v>
      </c>
      <c r="F2" s="1196" t="s">
        <v>537</v>
      </c>
      <c r="G2" s="1196" t="s">
        <v>537</v>
      </c>
      <c r="H2" s="649">
        <v>0</v>
      </c>
      <c r="I2" s="1196" t="s">
        <v>537</v>
      </c>
      <c r="J2" s="1196" t="s">
        <v>537</v>
      </c>
      <c r="K2" s="649" t="s">
        <v>537</v>
      </c>
      <c r="L2" s="649" t="s">
        <v>537</v>
      </c>
      <c r="M2" s="649" t="s">
        <v>537</v>
      </c>
      <c r="N2" s="1196" t="s">
        <v>537</v>
      </c>
      <c r="O2" s="1196" t="s">
        <v>537</v>
      </c>
      <c r="P2" s="1196" t="s">
        <v>537</v>
      </c>
      <c r="Q2" s="1196" t="s">
        <v>537</v>
      </c>
      <c r="R2" s="1196" t="s">
        <v>537</v>
      </c>
      <c r="S2" s="1196" t="s">
        <v>537</v>
      </c>
      <c r="T2" s="649">
        <v>0</v>
      </c>
      <c r="U2" s="649">
        <v>0</v>
      </c>
      <c r="V2" s="649">
        <v>0</v>
      </c>
      <c r="W2" s="649">
        <v>0</v>
      </c>
      <c r="X2" s="649">
        <v>0</v>
      </c>
      <c r="Y2" s="649">
        <v>0</v>
      </c>
      <c r="Z2" s="649">
        <v>0</v>
      </c>
      <c r="AA2" s="649">
        <v>0</v>
      </c>
      <c r="AB2" s="649">
        <v>0</v>
      </c>
      <c r="AC2" s="649" t="s">
        <v>537</v>
      </c>
      <c r="AD2" s="649" t="s">
        <v>537</v>
      </c>
      <c r="AE2" s="649" t="s">
        <v>537</v>
      </c>
      <c r="AF2" s="649" t="s">
        <v>537</v>
      </c>
      <c r="AG2" s="649" t="s">
        <v>537</v>
      </c>
      <c r="AH2" s="649" t="s">
        <v>537</v>
      </c>
      <c r="AI2" s="649" t="s">
        <v>537</v>
      </c>
      <c r="AJ2" s="649" t="s">
        <v>537</v>
      </c>
      <c r="AK2" s="649" t="s">
        <v>537</v>
      </c>
      <c r="AL2" s="649" t="s">
        <v>537</v>
      </c>
      <c r="AM2" s="649" t="s">
        <v>537</v>
      </c>
      <c r="AN2" s="649" t="s">
        <v>537</v>
      </c>
      <c r="AO2" s="649">
        <v>0</v>
      </c>
      <c r="AP2" s="649" t="s">
        <v>537</v>
      </c>
      <c r="AQ2" s="649" t="s">
        <v>537</v>
      </c>
      <c r="AR2" s="649">
        <v>0</v>
      </c>
      <c r="AS2" s="649" t="s">
        <v>537</v>
      </c>
      <c r="AT2" s="649" t="s">
        <v>537</v>
      </c>
      <c r="AU2" s="649" t="s">
        <v>537</v>
      </c>
      <c r="AV2" s="649">
        <v>0</v>
      </c>
      <c r="AW2" s="649">
        <v>0</v>
      </c>
      <c r="AX2" s="649" t="s">
        <v>537</v>
      </c>
      <c r="AY2" s="649">
        <v>0</v>
      </c>
      <c r="AZ2" s="649">
        <v>0</v>
      </c>
      <c r="BA2" s="649" t="s">
        <v>537</v>
      </c>
      <c r="BB2" s="649" t="s">
        <v>537</v>
      </c>
      <c r="BC2" s="649" t="s">
        <v>537</v>
      </c>
      <c r="BD2" s="649" t="s">
        <v>537</v>
      </c>
      <c r="BE2" s="649" t="s">
        <v>537</v>
      </c>
      <c r="BF2" s="649" t="s">
        <v>537</v>
      </c>
      <c r="BG2" s="649" t="s">
        <v>537</v>
      </c>
      <c r="BH2" s="649">
        <v>0</v>
      </c>
      <c r="BI2" s="649">
        <v>0</v>
      </c>
      <c r="BJ2" s="649" t="s">
        <v>537</v>
      </c>
      <c r="BK2" s="649">
        <v>0</v>
      </c>
      <c r="BL2" s="649">
        <v>0</v>
      </c>
      <c r="BM2" s="649" t="s">
        <v>537</v>
      </c>
      <c r="BN2" s="649">
        <v>0</v>
      </c>
      <c r="BO2" s="649">
        <v>0</v>
      </c>
      <c r="BP2" s="649" t="s">
        <v>537</v>
      </c>
      <c r="BQ2" s="649">
        <v>0</v>
      </c>
      <c r="BR2" s="649">
        <v>0</v>
      </c>
      <c r="BS2" s="649" t="s">
        <v>537</v>
      </c>
      <c r="BT2" s="649">
        <v>0</v>
      </c>
      <c r="BU2" s="649">
        <v>0</v>
      </c>
      <c r="BV2" s="649" t="s">
        <v>537</v>
      </c>
      <c r="BW2" s="649">
        <v>0</v>
      </c>
      <c r="BX2" s="649">
        <v>0</v>
      </c>
      <c r="BY2" s="1197" t="s">
        <v>537</v>
      </c>
      <c r="BZ2" s="1198">
        <v>0</v>
      </c>
      <c r="CA2" s="1198">
        <v>0</v>
      </c>
      <c r="CB2" s="1197" t="s">
        <v>537</v>
      </c>
      <c r="CC2" s="1198">
        <v>0</v>
      </c>
      <c r="CD2" s="1198">
        <v>0</v>
      </c>
      <c r="CE2" s="1197" t="s">
        <v>537</v>
      </c>
      <c r="CF2" s="1198">
        <v>0</v>
      </c>
      <c r="CG2" s="1198">
        <v>0</v>
      </c>
      <c r="CH2" s="1197" t="s">
        <v>537</v>
      </c>
      <c r="CI2" s="1198">
        <v>0</v>
      </c>
      <c r="CJ2" s="1198">
        <v>0</v>
      </c>
      <c r="CK2" s="1197" t="s">
        <v>537</v>
      </c>
      <c r="CL2" s="1198">
        <v>0</v>
      </c>
      <c r="CM2" s="1198">
        <v>0</v>
      </c>
      <c r="CN2" s="1197" t="s">
        <v>537</v>
      </c>
      <c r="CO2" s="1198">
        <v>0</v>
      </c>
      <c r="CP2" s="1198">
        <v>0</v>
      </c>
      <c r="CQ2" s="649" t="s">
        <v>537</v>
      </c>
      <c r="CR2" s="1198">
        <v>0</v>
      </c>
      <c r="CS2" s="1198">
        <v>0</v>
      </c>
      <c r="CT2" s="649" t="s">
        <v>537</v>
      </c>
      <c r="CU2" s="1198">
        <v>0</v>
      </c>
      <c r="CV2" s="1198">
        <v>0</v>
      </c>
      <c r="CW2" s="649" t="s">
        <v>537</v>
      </c>
      <c r="CX2" s="649" t="s">
        <v>537</v>
      </c>
      <c r="CY2" s="649" t="s">
        <v>537</v>
      </c>
      <c r="CZ2" s="649" t="s">
        <v>537</v>
      </c>
      <c r="DA2" s="649" t="s">
        <v>537</v>
      </c>
      <c r="DB2" s="649" t="s">
        <v>537</v>
      </c>
      <c r="DC2" s="649" t="s">
        <v>537</v>
      </c>
      <c r="DD2" s="649">
        <v>0</v>
      </c>
      <c r="DE2" s="649" t="s">
        <v>537</v>
      </c>
      <c r="DF2" s="649" t="s">
        <v>537</v>
      </c>
      <c r="DG2" s="649">
        <v>0</v>
      </c>
      <c r="DH2" s="649" t="s">
        <v>537</v>
      </c>
      <c r="DI2" s="649" t="s">
        <v>537</v>
      </c>
      <c r="DJ2" s="649" t="s">
        <v>537</v>
      </c>
      <c r="DK2" s="649" t="s">
        <v>537</v>
      </c>
      <c r="DL2" s="649" t="s">
        <v>537</v>
      </c>
      <c r="DM2" s="649" t="s">
        <v>537</v>
      </c>
      <c r="DN2" s="649" t="s">
        <v>537</v>
      </c>
      <c r="DO2" s="649" t="s">
        <v>537</v>
      </c>
      <c r="DP2" s="649">
        <v>0</v>
      </c>
      <c r="DQ2" s="649">
        <v>0</v>
      </c>
      <c r="DR2" s="649" t="s">
        <v>537</v>
      </c>
      <c r="DS2" s="649">
        <v>0</v>
      </c>
      <c r="DT2" s="649">
        <v>0</v>
      </c>
      <c r="DU2" s="649" t="s">
        <v>537</v>
      </c>
      <c r="DV2" s="649" t="s">
        <v>537</v>
      </c>
      <c r="DW2" s="649" t="s">
        <v>537</v>
      </c>
      <c r="DX2" s="649" t="s">
        <v>537</v>
      </c>
      <c r="DY2" s="649" t="s">
        <v>537</v>
      </c>
      <c r="DZ2" s="649" t="s">
        <v>537</v>
      </c>
      <c r="EA2" s="649">
        <v>0</v>
      </c>
      <c r="EB2" s="649" t="s">
        <v>537</v>
      </c>
      <c r="EC2" s="649">
        <v>0</v>
      </c>
      <c r="ED2" s="649">
        <v>0</v>
      </c>
      <c r="EE2" s="649" t="s">
        <v>537</v>
      </c>
      <c r="EF2" s="649">
        <v>0</v>
      </c>
      <c r="EG2" s="649"/>
      <c r="EH2" s="649"/>
    </row>
    <row r="3" spans="1:138" x14ac:dyDescent="0.35">
      <c r="A3" s="649" t="s">
        <v>812</v>
      </c>
      <c r="B3" s="649" t="s">
        <v>28</v>
      </c>
      <c r="E3" s="649" t="s">
        <v>569</v>
      </c>
      <c r="H3" s="649">
        <v>2</v>
      </c>
      <c r="K3" s="649" t="s">
        <v>569</v>
      </c>
      <c r="L3" s="649" t="s">
        <v>569</v>
      </c>
      <c r="M3" s="649" t="s">
        <v>569</v>
      </c>
      <c r="Q3" s="649">
        <v>3</v>
      </c>
      <c r="R3" s="649">
        <v>3</v>
      </c>
      <c r="S3" s="649">
        <v>3</v>
      </c>
      <c r="T3" s="649">
        <v>3</v>
      </c>
      <c r="U3" s="649">
        <v>3</v>
      </c>
      <c r="V3" s="649">
        <v>3</v>
      </c>
      <c r="W3" s="649">
        <v>2</v>
      </c>
      <c r="X3" s="649">
        <v>4</v>
      </c>
      <c r="Y3" s="649">
        <v>4</v>
      </c>
      <c r="Z3" s="649">
        <v>2</v>
      </c>
      <c r="AA3" s="649">
        <v>4</v>
      </c>
      <c r="AB3" s="649">
        <v>4</v>
      </c>
      <c r="AC3" s="649" t="s">
        <v>569</v>
      </c>
      <c r="AF3" s="649" t="s">
        <v>569</v>
      </c>
      <c r="AJ3" s="649" t="s">
        <v>569</v>
      </c>
      <c r="AK3" s="649" t="s">
        <v>569</v>
      </c>
      <c r="AM3" s="649" t="s">
        <v>569</v>
      </c>
      <c r="AN3" s="649" t="s">
        <v>569</v>
      </c>
      <c r="AO3" s="649">
        <v>5</v>
      </c>
      <c r="AR3" s="649">
        <v>5</v>
      </c>
      <c r="AV3" s="649">
        <v>5</v>
      </c>
      <c r="AW3" s="649">
        <v>5</v>
      </c>
      <c r="AY3" s="649">
        <v>5</v>
      </c>
      <c r="AZ3" s="649">
        <v>5</v>
      </c>
      <c r="BA3" s="649" t="s">
        <v>569</v>
      </c>
      <c r="BD3" s="649" t="s">
        <v>569</v>
      </c>
      <c r="BH3" s="649">
        <v>2</v>
      </c>
      <c r="BI3" s="649">
        <v>2</v>
      </c>
      <c r="BK3" s="649">
        <v>2</v>
      </c>
      <c r="BL3" s="649">
        <v>2</v>
      </c>
      <c r="BN3" s="649">
        <v>1</v>
      </c>
      <c r="BO3" s="649">
        <v>1</v>
      </c>
      <c r="BQ3" s="649">
        <v>1</v>
      </c>
      <c r="BR3" s="649">
        <v>1</v>
      </c>
      <c r="BT3" s="649">
        <v>1</v>
      </c>
      <c r="BU3" s="649">
        <v>1</v>
      </c>
      <c r="BW3" s="649">
        <v>1</v>
      </c>
      <c r="BX3" s="649">
        <v>1</v>
      </c>
      <c r="BY3" s="1197"/>
      <c r="BZ3" s="1198">
        <v>2</v>
      </c>
      <c r="CA3" s="1198">
        <v>2</v>
      </c>
      <c r="CB3" s="1197"/>
      <c r="CC3" s="1198">
        <v>2</v>
      </c>
      <c r="CD3" s="1198">
        <v>2</v>
      </c>
      <c r="CF3" s="1198">
        <v>3</v>
      </c>
      <c r="CG3" s="1198">
        <v>3</v>
      </c>
      <c r="CI3" s="1198">
        <v>3</v>
      </c>
      <c r="CJ3" s="1198">
        <v>3</v>
      </c>
      <c r="CL3" s="1198">
        <v>10</v>
      </c>
      <c r="CM3" s="1198">
        <v>10</v>
      </c>
      <c r="CO3" s="1198">
        <v>10</v>
      </c>
      <c r="CP3" s="1198">
        <v>10</v>
      </c>
      <c r="CR3" s="1198">
        <v>2</v>
      </c>
      <c r="CS3" s="1198">
        <v>2</v>
      </c>
      <c r="CU3" s="1198">
        <v>2</v>
      </c>
      <c r="CV3" s="1198">
        <v>2</v>
      </c>
      <c r="CW3" s="649" t="s">
        <v>569</v>
      </c>
      <c r="CY3" s="649" t="s">
        <v>569</v>
      </c>
      <c r="CZ3" s="649" t="s">
        <v>569</v>
      </c>
      <c r="DB3" s="649" t="s">
        <v>569</v>
      </c>
      <c r="DD3" s="649">
        <v>3</v>
      </c>
      <c r="DG3" s="649">
        <v>3</v>
      </c>
      <c r="DI3" s="649" t="s">
        <v>569</v>
      </c>
      <c r="DL3" s="649" t="s">
        <v>569</v>
      </c>
      <c r="DP3" s="649">
        <v>3</v>
      </c>
      <c r="DQ3" s="649">
        <v>3</v>
      </c>
      <c r="DS3" s="649">
        <v>3</v>
      </c>
      <c r="DT3" s="649">
        <v>3</v>
      </c>
      <c r="DU3" s="649" t="s">
        <v>569</v>
      </c>
      <c r="DX3" s="649" t="s">
        <v>569</v>
      </c>
      <c r="EA3" s="649">
        <v>2</v>
      </c>
      <c r="EC3" s="649">
        <v>2</v>
      </c>
      <c r="ED3" s="649">
        <v>2</v>
      </c>
      <c r="EF3" s="649">
        <v>2</v>
      </c>
    </row>
    <row r="4" spans="1:138" x14ac:dyDescent="0.35">
      <c r="A4" s="649" t="s">
        <v>811</v>
      </c>
      <c r="B4" s="649" t="s">
        <v>960</v>
      </c>
      <c r="Q4" s="649">
        <v>5</v>
      </c>
      <c r="R4" s="649">
        <v>5</v>
      </c>
      <c r="S4" s="649">
        <v>5</v>
      </c>
      <c r="T4" s="649">
        <v>5</v>
      </c>
      <c r="U4" s="649">
        <v>5</v>
      </c>
      <c r="V4" s="649">
        <v>5</v>
      </c>
      <c r="AO4" s="649">
        <v>10</v>
      </c>
      <c r="AR4" s="649">
        <v>10</v>
      </c>
      <c r="BN4" s="649">
        <v>2</v>
      </c>
      <c r="BO4" s="649">
        <v>2</v>
      </c>
      <c r="BQ4" s="649">
        <v>2</v>
      </c>
      <c r="BR4" s="649">
        <v>2</v>
      </c>
      <c r="BT4" s="649">
        <v>2</v>
      </c>
      <c r="BU4" s="649">
        <v>2</v>
      </c>
      <c r="BW4" s="649">
        <v>2</v>
      </c>
      <c r="BX4" s="649">
        <v>2</v>
      </c>
      <c r="BY4" s="1197"/>
      <c r="BZ4" s="1198">
        <v>5</v>
      </c>
      <c r="CA4" s="1198">
        <v>5</v>
      </c>
      <c r="CB4" s="1197"/>
      <c r="CC4" s="1198">
        <v>5</v>
      </c>
      <c r="CD4" s="1198">
        <v>5</v>
      </c>
      <c r="CF4" s="1198">
        <v>7</v>
      </c>
      <c r="CG4" s="1198">
        <v>7</v>
      </c>
      <c r="CI4" s="1198">
        <v>7</v>
      </c>
      <c r="CJ4" s="1198">
        <v>7</v>
      </c>
      <c r="CR4" s="649">
        <v>5</v>
      </c>
      <c r="CS4" s="649">
        <v>5</v>
      </c>
      <c r="CU4" s="649">
        <v>5</v>
      </c>
      <c r="CV4" s="649">
        <v>5</v>
      </c>
      <c r="EA4" s="649">
        <v>3</v>
      </c>
      <c r="EC4" s="649">
        <v>3</v>
      </c>
      <c r="ED4" s="649">
        <v>3</v>
      </c>
      <c r="EF4" s="649">
        <v>3</v>
      </c>
    </row>
    <row r="5" spans="1:138" x14ac:dyDescent="0.35">
      <c r="B5" s="649" t="s">
        <v>936</v>
      </c>
      <c r="AO5" s="649">
        <v>15</v>
      </c>
      <c r="AR5" s="649">
        <v>15</v>
      </c>
      <c r="BN5" s="649">
        <v>3</v>
      </c>
      <c r="BO5" s="649">
        <v>3</v>
      </c>
      <c r="BQ5" s="649">
        <v>3</v>
      </c>
      <c r="BR5" s="649">
        <v>3</v>
      </c>
      <c r="BT5" s="649">
        <v>3</v>
      </c>
      <c r="BU5" s="649">
        <v>3</v>
      </c>
      <c r="BW5" s="649">
        <v>3</v>
      </c>
      <c r="BX5" s="649">
        <v>3</v>
      </c>
      <c r="BY5" s="1197"/>
      <c r="BZ5" s="1197"/>
      <c r="CA5" s="1197"/>
      <c r="CB5" s="1197"/>
      <c r="CC5" s="1197"/>
      <c r="CD5" s="1197"/>
      <c r="CR5" s="649">
        <v>7</v>
      </c>
      <c r="CS5" s="649">
        <v>7</v>
      </c>
      <c r="CU5" s="649">
        <v>7</v>
      </c>
      <c r="CV5" s="649">
        <v>7</v>
      </c>
      <c r="EA5" s="649">
        <v>4</v>
      </c>
      <c r="EC5" s="649">
        <v>4</v>
      </c>
      <c r="ED5" s="649">
        <v>4</v>
      </c>
      <c r="EF5" s="649">
        <v>4</v>
      </c>
    </row>
    <row r="6" spans="1:138" x14ac:dyDescent="0.35">
      <c r="B6" s="649" t="s">
        <v>936</v>
      </c>
      <c r="AO6" s="649">
        <v>20</v>
      </c>
      <c r="AR6" s="649">
        <v>20</v>
      </c>
      <c r="BN6" s="649">
        <v>4</v>
      </c>
      <c r="BO6" s="649">
        <v>4</v>
      </c>
      <c r="BQ6" s="649">
        <v>4</v>
      </c>
      <c r="BR6" s="649">
        <v>4</v>
      </c>
      <c r="BT6" s="649">
        <v>4</v>
      </c>
      <c r="BU6" s="649">
        <v>4</v>
      </c>
      <c r="BW6" s="649">
        <v>4</v>
      </c>
      <c r="BX6" s="649">
        <v>4</v>
      </c>
      <c r="BY6" s="1197"/>
      <c r="BZ6" s="1197"/>
      <c r="CA6" s="1197"/>
      <c r="CB6" s="1197"/>
      <c r="CC6" s="1197"/>
      <c r="CD6" s="1197"/>
      <c r="EA6" s="649">
        <v>5</v>
      </c>
      <c r="EC6" s="649">
        <v>5</v>
      </c>
      <c r="ED6" s="649">
        <v>5</v>
      </c>
      <c r="EF6" s="649">
        <v>5</v>
      </c>
    </row>
    <row r="7" spans="1:138" x14ac:dyDescent="0.35">
      <c r="AO7" s="649">
        <v>25</v>
      </c>
      <c r="AR7" s="649">
        <v>25</v>
      </c>
      <c r="BN7" s="649">
        <v>5</v>
      </c>
      <c r="BO7" s="649">
        <v>5</v>
      </c>
      <c r="BQ7" s="649">
        <v>5</v>
      </c>
      <c r="BR7" s="649">
        <v>5</v>
      </c>
      <c r="BT7" s="649">
        <v>5</v>
      </c>
      <c r="BU7" s="649">
        <v>5</v>
      </c>
      <c r="BW7" s="649">
        <v>5</v>
      </c>
      <c r="BX7" s="649">
        <v>5</v>
      </c>
      <c r="BY7" s="1197"/>
      <c r="BZ7" s="1197"/>
      <c r="CA7" s="1197"/>
      <c r="CB7" s="1197"/>
      <c r="CC7" s="1197"/>
      <c r="CD7" s="1197"/>
      <c r="EA7" s="649">
        <v>6</v>
      </c>
      <c r="EC7" s="649">
        <v>6</v>
      </c>
      <c r="ED7" s="649">
        <v>6</v>
      </c>
      <c r="EF7" s="649">
        <v>6</v>
      </c>
    </row>
    <row r="8" spans="1:138" x14ac:dyDescent="0.35">
      <c r="BN8" s="649">
        <v>6</v>
      </c>
      <c r="BO8" s="649">
        <v>6</v>
      </c>
      <c r="BQ8" s="649">
        <v>6</v>
      </c>
      <c r="BR8" s="649">
        <v>6</v>
      </c>
      <c r="BT8" s="649">
        <v>6</v>
      </c>
      <c r="BU8" s="649">
        <v>6</v>
      </c>
      <c r="BW8" s="649">
        <v>6</v>
      </c>
      <c r="BX8" s="649">
        <v>6</v>
      </c>
      <c r="BY8" s="1197"/>
      <c r="BZ8" s="1197"/>
      <c r="CA8" s="1197"/>
      <c r="CB8" s="1197"/>
      <c r="CC8" s="1197"/>
      <c r="CD8" s="1197"/>
      <c r="EA8" s="649">
        <v>7</v>
      </c>
      <c r="EC8" s="649">
        <v>7</v>
      </c>
      <c r="ED8" s="649">
        <v>7</v>
      </c>
      <c r="EF8" s="649">
        <v>7</v>
      </c>
    </row>
    <row r="9" spans="1:138" x14ac:dyDescent="0.35">
      <c r="BN9" s="649">
        <v>7</v>
      </c>
      <c r="BO9" s="649">
        <v>7</v>
      </c>
      <c r="BQ9" s="649">
        <v>7</v>
      </c>
      <c r="BR9" s="649">
        <v>7</v>
      </c>
      <c r="BT9" s="649">
        <v>7</v>
      </c>
      <c r="BU9" s="649">
        <v>7</v>
      </c>
      <c r="BW9" s="649">
        <v>7</v>
      </c>
      <c r="BX9" s="649">
        <v>7</v>
      </c>
      <c r="BY9" s="1197"/>
      <c r="BZ9" s="1197"/>
      <c r="CA9" s="1197"/>
      <c r="CB9" s="1197"/>
      <c r="CC9" s="1197"/>
      <c r="CD9" s="1197"/>
      <c r="EA9" s="649">
        <v>8</v>
      </c>
      <c r="EC9" s="649">
        <v>8</v>
      </c>
      <c r="ED9" s="649">
        <v>8</v>
      </c>
      <c r="EF9" s="649">
        <v>8</v>
      </c>
    </row>
    <row r="10" spans="1:138" x14ac:dyDescent="0.35">
      <c r="BN10" s="649">
        <v>8</v>
      </c>
      <c r="BO10" s="649">
        <v>8</v>
      </c>
      <c r="BQ10" s="649">
        <v>8</v>
      </c>
      <c r="BR10" s="649">
        <v>8</v>
      </c>
      <c r="BT10" s="649">
        <v>8</v>
      </c>
      <c r="BU10" s="649">
        <v>8</v>
      </c>
      <c r="BW10" s="649">
        <v>8</v>
      </c>
      <c r="BX10" s="649">
        <v>8</v>
      </c>
      <c r="BY10" s="1197"/>
      <c r="BZ10" s="1197"/>
      <c r="CA10" s="1197"/>
      <c r="CB10" s="1197"/>
      <c r="CC10" s="1197"/>
      <c r="CD10" s="1197"/>
      <c r="EC10" s="649">
        <v>10</v>
      </c>
      <c r="EF10" s="649">
        <v>10</v>
      </c>
    </row>
    <row r="11" spans="1:138" x14ac:dyDescent="0.35">
      <c r="BN11" s="649">
        <v>9</v>
      </c>
      <c r="BO11" s="649">
        <v>9</v>
      </c>
      <c r="BQ11" s="649">
        <v>9</v>
      </c>
      <c r="BR11" s="649">
        <v>9</v>
      </c>
      <c r="BT11" s="649">
        <v>9</v>
      </c>
      <c r="BU11" s="649">
        <v>9</v>
      </c>
      <c r="BW11" s="649">
        <v>9</v>
      </c>
      <c r="BX11" s="649">
        <v>9</v>
      </c>
      <c r="BY11" s="1197"/>
      <c r="BZ11" s="1197"/>
      <c r="CA11" s="1197"/>
      <c r="CB11" s="1197"/>
      <c r="CC11" s="1197"/>
      <c r="CD11" s="1197"/>
    </row>
    <row r="12" spans="1:138" x14ac:dyDescent="0.35">
      <c r="BN12" s="649">
        <v>10</v>
      </c>
      <c r="BO12" s="649">
        <v>10</v>
      </c>
      <c r="BQ12" s="649">
        <v>10</v>
      </c>
      <c r="BR12" s="649">
        <v>10</v>
      </c>
      <c r="BT12" s="649">
        <v>10</v>
      </c>
      <c r="BU12" s="649">
        <v>10</v>
      </c>
      <c r="BW12" s="649">
        <v>10</v>
      </c>
      <c r="BX12" s="649">
        <v>10</v>
      </c>
      <c r="BY12" s="1197"/>
      <c r="BZ12" s="1197"/>
      <c r="CA12" s="1197"/>
      <c r="CB12" s="1197"/>
      <c r="CC12" s="1197"/>
      <c r="CD12" s="1197"/>
    </row>
    <row r="13" spans="1:138" x14ac:dyDescent="0.35">
      <c r="BN13" s="649">
        <v>11</v>
      </c>
      <c r="BO13" s="649">
        <v>11</v>
      </c>
      <c r="BQ13" s="649">
        <v>11</v>
      </c>
      <c r="BR13" s="649">
        <v>11</v>
      </c>
      <c r="BY13" s="1197"/>
      <c r="BZ13" s="1197"/>
      <c r="CA13" s="1197"/>
      <c r="CB13" s="1197"/>
      <c r="CC13" s="1197"/>
      <c r="CD13" s="1197"/>
    </row>
    <row r="14" spans="1:138" x14ac:dyDescent="0.35">
      <c r="A14" s="649" t="s">
        <v>805</v>
      </c>
      <c r="B14" s="649" t="s">
        <v>806</v>
      </c>
      <c r="BN14" s="649">
        <v>12</v>
      </c>
      <c r="BO14" s="649">
        <v>12</v>
      </c>
      <c r="BQ14" s="649">
        <v>12</v>
      </c>
      <c r="BR14" s="649">
        <v>12</v>
      </c>
      <c r="BY14" s="1197"/>
      <c r="BZ14" s="1197"/>
      <c r="CA14" s="1197"/>
      <c r="CB14" s="1197"/>
      <c r="CC14" s="1197"/>
      <c r="CD14" s="1197"/>
    </row>
    <row r="15" spans="1:138" x14ac:dyDescent="0.35">
      <c r="A15" s="1199" t="s">
        <v>812</v>
      </c>
      <c r="B15" s="1199" t="s">
        <v>28</v>
      </c>
      <c r="BN15" s="649">
        <v>13</v>
      </c>
      <c r="BO15" s="649">
        <v>13</v>
      </c>
      <c r="BQ15" s="649">
        <v>13</v>
      </c>
      <c r="BR15" s="649">
        <v>13</v>
      </c>
      <c r="BY15" s="1197"/>
      <c r="BZ15" s="1197"/>
      <c r="CA15" s="1197"/>
      <c r="CB15" s="1197"/>
      <c r="CC15" s="1197"/>
      <c r="CD15" s="1197"/>
    </row>
    <row r="16" spans="1:138" x14ac:dyDescent="0.35">
      <c r="BN16" s="649">
        <v>14</v>
      </c>
      <c r="BO16" s="649">
        <v>14</v>
      </c>
      <c r="BQ16" s="649">
        <v>14</v>
      </c>
      <c r="BR16" s="649">
        <v>14</v>
      </c>
      <c r="BY16" s="1197"/>
      <c r="BZ16" s="1197"/>
      <c r="CA16" s="1197"/>
      <c r="CB16" s="1197"/>
      <c r="CC16" s="1197"/>
      <c r="CD16" s="1197"/>
    </row>
    <row r="17" spans="2:136" x14ac:dyDescent="0.35">
      <c r="B17" s="649">
        <v>2.2000000000000002</v>
      </c>
      <c r="C17" s="1199"/>
      <c r="BN17" s="649">
        <v>15</v>
      </c>
      <c r="BO17" s="649">
        <v>15</v>
      </c>
      <c r="BQ17" s="649">
        <v>15</v>
      </c>
      <c r="BR17" s="649">
        <v>15</v>
      </c>
      <c r="BY17" s="1197"/>
      <c r="BZ17" s="1197"/>
      <c r="CA17" s="1197"/>
      <c r="CB17" s="1197"/>
      <c r="CC17" s="1197"/>
      <c r="CD17" s="1197"/>
    </row>
    <row r="18" spans="2:136" x14ac:dyDescent="0.35">
      <c r="B18" s="649" t="s">
        <v>687</v>
      </c>
      <c r="BY18" s="1197"/>
      <c r="BZ18" s="1197"/>
      <c r="CA18" s="1197"/>
      <c r="CB18" s="1197"/>
      <c r="CC18" s="1197"/>
      <c r="CD18" s="1197"/>
    </row>
    <row r="19" spans="2:136" x14ac:dyDescent="0.35">
      <c r="BY19" s="1197"/>
      <c r="BZ19" s="1197"/>
      <c r="CA19" s="1197"/>
      <c r="CB19" s="1197"/>
      <c r="CC19" s="1197"/>
      <c r="CD19" s="1197"/>
    </row>
    <row r="20" spans="2:136" x14ac:dyDescent="0.35">
      <c r="BY20" s="1197"/>
      <c r="BZ20" s="1197"/>
      <c r="CA20" s="1197"/>
      <c r="CB20" s="1197"/>
      <c r="CC20" s="1197"/>
      <c r="CD20" s="1197"/>
    </row>
    <row r="21" spans="2:136" x14ac:dyDescent="0.35">
      <c r="BY21" s="1197"/>
      <c r="BZ21" s="1197"/>
      <c r="CA21" s="1197"/>
      <c r="CB21" s="1197"/>
      <c r="CC21" s="1197"/>
      <c r="CD21" s="1197"/>
    </row>
    <row r="22" spans="2:136" ht="29" x14ac:dyDescent="0.35">
      <c r="E22" s="1200" t="s">
        <v>1098</v>
      </c>
      <c r="F22" s="1200" t="s">
        <v>537</v>
      </c>
      <c r="G22" s="1200" t="s">
        <v>537</v>
      </c>
      <c r="H22" s="1200" t="s">
        <v>839</v>
      </c>
      <c r="I22" s="1200" t="s">
        <v>537</v>
      </c>
      <c r="J22" s="1200" t="s">
        <v>537</v>
      </c>
      <c r="K22" s="1009" t="s">
        <v>1098</v>
      </c>
      <c r="L22" s="1009" t="s">
        <v>1098</v>
      </c>
      <c r="M22" s="1009" t="s">
        <v>1098</v>
      </c>
      <c r="N22" s="1009" t="s">
        <v>537</v>
      </c>
      <c r="O22" s="1009" t="s">
        <v>537</v>
      </c>
      <c r="P22" s="1009" t="s">
        <v>537</v>
      </c>
      <c r="Q22" s="1009" t="s">
        <v>837</v>
      </c>
      <c r="R22" s="1009" t="s">
        <v>837</v>
      </c>
      <c r="S22" s="1009" t="s">
        <v>837</v>
      </c>
      <c r="T22" s="1009" t="s">
        <v>965</v>
      </c>
      <c r="U22" s="1009" t="s">
        <v>965</v>
      </c>
      <c r="V22" s="1009" t="s">
        <v>965</v>
      </c>
      <c r="W22" s="1009" t="s">
        <v>839</v>
      </c>
      <c r="X22" s="1009" t="s">
        <v>885</v>
      </c>
      <c r="Y22" s="1009" t="s">
        <v>885</v>
      </c>
      <c r="Z22" s="1009" t="s">
        <v>839</v>
      </c>
      <c r="AA22" s="1009" t="s">
        <v>885</v>
      </c>
      <c r="AB22" s="1009" t="s">
        <v>885</v>
      </c>
      <c r="AC22" s="1009" t="s">
        <v>1098</v>
      </c>
      <c r="AD22" s="1009" t="s">
        <v>537</v>
      </c>
      <c r="AE22" s="1009" t="s">
        <v>537</v>
      </c>
      <c r="AF22" s="1009" t="s">
        <v>1098</v>
      </c>
      <c r="AG22" s="1009" t="s">
        <v>537</v>
      </c>
      <c r="AH22" s="1009" t="s">
        <v>537</v>
      </c>
      <c r="AI22" s="1009" t="s">
        <v>537</v>
      </c>
      <c r="AJ22" s="1009" t="s">
        <v>1098</v>
      </c>
      <c r="AK22" s="1009" t="s">
        <v>1098</v>
      </c>
      <c r="AL22" s="1009" t="s">
        <v>537</v>
      </c>
      <c r="AM22" s="1009" t="s">
        <v>1098</v>
      </c>
      <c r="AN22" s="1009" t="s">
        <v>1098</v>
      </c>
      <c r="AO22" s="1009" t="s">
        <v>880</v>
      </c>
      <c r="AP22" s="1009" t="s">
        <v>537</v>
      </c>
      <c r="AQ22" s="1009" t="s">
        <v>537</v>
      </c>
      <c r="AR22" s="1009" t="s">
        <v>880</v>
      </c>
      <c r="AS22" s="1009" t="s">
        <v>537</v>
      </c>
      <c r="AT22" s="1009" t="s">
        <v>537</v>
      </c>
      <c r="AU22" s="1009" t="s">
        <v>537</v>
      </c>
      <c r="AV22" s="1009" t="s">
        <v>830</v>
      </c>
      <c r="AW22" s="1009" t="s">
        <v>830</v>
      </c>
      <c r="AX22" s="1009" t="s">
        <v>537</v>
      </c>
      <c r="AY22" s="1009" t="s">
        <v>830</v>
      </c>
      <c r="AZ22" s="1009" t="s">
        <v>830</v>
      </c>
      <c r="BA22" s="1009" t="s">
        <v>1098</v>
      </c>
      <c r="BB22" s="1009" t="s">
        <v>537</v>
      </c>
      <c r="BC22" s="1009" t="s">
        <v>537</v>
      </c>
      <c r="BD22" s="1009" t="s">
        <v>1098</v>
      </c>
      <c r="BE22" s="1009" t="s">
        <v>537</v>
      </c>
      <c r="BF22" s="1009" t="s">
        <v>537</v>
      </c>
      <c r="BG22" s="1009" t="s">
        <v>537</v>
      </c>
      <c r="BH22" s="1009" t="s">
        <v>839</v>
      </c>
      <c r="BI22" s="1009" t="s">
        <v>839</v>
      </c>
      <c r="BJ22" s="1009" t="s">
        <v>537</v>
      </c>
      <c r="BK22" s="1009" t="s">
        <v>839</v>
      </c>
      <c r="BL22" s="1009" t="s">
        <v>839</v>
      </c>
      <c r="BM22" s="1009" t="s">
        <v>537</v>
      </c>
      <c r="BN22" s="1009" t="s">
        <v>947</v>
      </c>
      <c r="BO22" s="1009" t="s">
        <v>947</v>
      </c>
      <c r="BP22" s="1009" t="s">
        <v>537</v>
      </c>
      <c r="BQ22" s="1009" t="s">
        <v>947</v>
      </c>
      <c r="BR22" s="1009" t="s">
        <v>947</v>
      </c>
      <c r="BS22" s="1201" t="s">
        <v>537</v>
      </c>
      <c r="BT22" s="1201" t="s">
        <v>949</v>
      </c>
      <c r="BU22" s="1201" t="s">
        <v>949</v>
      </c>
      <c r="BV22" s="1201" t="s">
        <v>537</v>
      </c>
      <c r="BW22" s="1201" t="s">
        <v>949</v>
      </c>
      <c r="BX22" s="1201" t="s">
        <v>949</v>
      </c>
      <c r="BY22" s="1009" t="s">
        <v>537</v>
      </c>
      <c r="BZ22" s="1009" t="s">
        <v>1099</v>
      </c>
      <c r="CA22" s="1009" t="s">
        <v>1099</v>
      </c>
      <c r="CB22" s="1009" t="s">
        <v>537</v>
      </c>
      <c r="CC22" s="1009" t="s">
        <v>1099</v>
      </c>
      <c r="CD22" s="1009" t="s">
        <v>1099</v>
      </c>
      <c r="CE22" s="1009" t="s">
        <v>537</v>
      </c>
      <c r="CF22" s="1009" t="s">
        <v>1100</v>
      </c>
      <c r="CG22" s="1009" t="s">
        <v>1100</v>
      </c>
      <c r="CH22" s="1009" t="s">
        <v>537</v>
      </c>
      <c r="CI22" s="1009" t="s">
        <v>1100</v>
      </c>
      <c r="CJ22" s="1009" t="s">
        <v>1100</v>
      </c>
      <c r="CK22" s="1009" t="s">
        <v>537</v>
      </c>
      <c r="CL22" s="1009" t="s">
        <v>1101</v>
      </c>
      <c r="CM22" s="1009" t="s">
        <v>1101</v>
      </c>
      <c r="CN22" s="1009" t="s">
        <v>537</v>
      </c>
      <c r="CO22" s="1009" t="s">
        <v>1101</v>
      </c>
      <c r="CP22" s="1009" t="s">
        <v>1101</v>
      </c>
      <c r="CQ22" s="1009" t="s">
        <v>537</v>
      </c>
      <c r="CR22" s="1009" t="s">
        <v>955</v>
      </c>
      <c r="CS22" s="1009" t="s">
        <v>955</v>
      </c>
      <c r="CT22" s="1009" t="s">
        <v>537</v>
      </c>
      <c r="CU22" s="1009" t="s">
        <v>955</v>
      </c>
      <c r="CV22" s="1009" t="s">
        <v>955</v>
      </c>
      <c r="CW22" s="1009" t="s">
        <v>1098</v>
      </c>
      <c r="CX22" s="1009" t="s">
        <v>537</v>
      </c>
      <c r="CY22" s="1009" t="s">
        <v>1098</v>
      </c>
      <c r="CZ22" s="1009" t="s">
        <v>1098</v>
      </c>
      <c r="DA22" s="1009" t="s">
        <v>537</v>
      </c>
      <c r="DB22" s="1009" t="s">
        <v>1098</v>
      </c>
      <c r="DC22" s="1009" t="s">
        <v>537</v>
      </c>
      <c r="DD22" s="1009" t="s">
        <v>537</v>
      </c>
      <c r="DE22" s="1009" t="s">
        <v>841</v>
      </c>
      <c r="DF22" s="1009" t="s">
        <v>537</v>
      </c>
      <c r="DG22" s="1009" t="s">
        <v>537</v>
      </c>
      <c r="DH22" s="1009" t="s">
        <v>841</v>
      </c>
      <c r="DI22" s="1009" t="s">
        <v>1098</v>
      </c>
      <c r="DJ22" s="1009" t="s">
        <v>537</v>
      </c>
      <c r="DK22" s="1009" t="s">
        <v>537</v>
      </c>
      <c r="DL22" s="1009" t="s">
        <v>1098</v>
      </c>
      <c r="DM22" s="1009" t="s">
        <v>537</v>
      </c>
      <c r="DN22" s="1009" t="s">
        <v>537</v>
      </c>
      <c r="DO22" s="1009" t="s">
        <v>537</v>
      </c>
      <c r="DP22" s="1009" t="s">
        <v>841</v>
      </c>
      <c r="DQ22" s="1009" t="s">
        <v>841</v>
      </c>
      <c r="DR22" s="1009" t="s">
        <v>537</v>
      </c>
      <c r="DS22" s="1009" t="s">
        <v>841</v>
      </c>
      <c r="DT22" s="1009" t="s">
        <v>841</v>
      </c>
      <c r="DU22" s="1009" t="s">
        <v>1098</v>
      </c>
      <c r="DV22" s="1009" t="s">
        <v>537</v>
      </c>
      <c r="DW22" s="1009" t="s">
        <v>537</v>
      </c>
      <c r="DX22" s="1009" t="s">
        <v>1098</v>
      </c>
      <c r="DY22" s="1009" t="s">
        <v>537</v>
      </c>
      <c r="DZ22" s="1009" t="s">
        <v>537</v>
      </c>
      <c r="EA22" s="1009" t="s">
        <v>925</v>
      </c>
      <c r="EB22" s="1009" t="s">
        <v>537</v>
      </c>
      <c r="EC22" s="1009" t="s">
        <v>958</v>
      </c>
      <c r="ED22" s="1009" t="s">
        <v>925</v>
      </c>
      <c r="EE22" s="1009" t="s">
        <v>537</v>
      </c>
      <c r="EF22" s="1009" t="s">
        <v>958</v>
      </c>
    </row>
    <row r="23" spans="2:136" x14ac:dyDescent="0.35">
      <c r="E23" s="1202" t="str">
        <f>CONCATENATE(E26,(SUBSTITUTE(E27," ","")),E28)</f>
        <v>UrbanNewConstruction2.2</v>
      </c>
      <c r="F23" s="1202" t="str">
        <f>CONCATENATE(F26,(SUBSTITUTE(F27," - ","")),F28)</f>
        <v>UrbanRehabModerate2.2</v>
      </c>
      <c r="G23" s="1202" t="str">
        <f>CONCATENATE(G26,(SUBSTITUTE(G27," - ","")),G28)</f>
        <v>UrbanRehabSubstantial2.2</v>
      </c>
      <c r="H23" s="1202" t="str">
        <f>CONCATENATE(H26,(SUBSTITUTE(H27," ","")),H28)</f>
        <v>RuralNewConstruction2.2</v>
      </c>
      <c r="I23" s="1202" t="str">
        <f>CONCATENATE(I26,(SUBSTITUTE(I27," - ","")),I28)</f>
        <v>RuralRehabModerate2.2</v>
      </c>
      <c r="J23" s="1202" t="str">
        <f>CONCATENATE(J26,(SUBSTITUTE(J27," - ","")),J28)</f>
        <v>RuralRehabSubstantial2.2</v>
      </c>
      <c r="K23" s="1202" t="str">
        <f>CONCATENATE(K26,(SUBSTITUTE(K27," ","")),K28)</f>
        <v>UrbanNewConstruction2.7A</v>
      </c>
      <c r="L23" s="1202" t="str">
        <f>CONCATENATE(L26,(SUBSTITUTE(L27," - ","")),L28)</f>
        <v>UrbanRehabModerate2.7A</v>
      </c>
      <c r="M23" s="1202" t="str">
        <f>CONCATENATE(M26,(SUBSTITUTE(M27," - ","")),M28)</f>
        <v>UrbanRehabSubstantial2.7A</v>
      </c>
      <c r="N23" s="1202" t="str">
        <f>CONCATENATE(N26,(SUBSTITUTE(N27," ","")),N28)</f>
        <v>RuralNewConstruction2.7A</v>
      </c>
      <c r="O23" s="1202" t="str">
        <f>CONCATENATE(O26,(SUBSTITUTE(O27," - ","")),O28)</f>
        <v>RuralRehabModerate2.7A</v>
      </c>
      <c r="P23" s="1202" t="str">
        <f>CONCATENATE(P26,(SUBSTITUTE(P27," - ","")),P28)</f>
        <v>RuralRehabSubstantial2.7A</v>
      </c>
      <c r="Q23" s="1202" t="str">
        <f>CONCATENATE(Q26,(SUBSTITUTE(Q27," ","")),Q28)</f>
        <v>UrbanNewConstruction2.7B</v>
      </c>
      <c r="R23" s="1202" t="str">
        <f>CONCATENATE(R26,(SUBSTITUTE(R27," - ","")),R28)</f>
        <v>UrbanRehabModerate2.7B</v>
      </c>
      <c r="S23" s="1202" t="str">
        <f>CONCATENATE(S26,(SUBSTITUTE(S27," - ","")),S28)</f>
        <v>UrbanRehabSubstantial2.7B</v>
      </c>
      <c r="T23" s="1202" t="str">
        <f>CONCATENATE(T26,(SUBSTITUTE(T27," ","")),T28)</f>
        <v>RuralNewConstruction2.7B</v>
      </c>
      <c r="U23" s="1202" t="str">
        <f>CONCATENATE(U26,(SUBSTITUTE(U27," - ","")),U28)</f>
        <v>RuralRehabModerate2.7B</v>
      </c>
      <c r="V23" s="1202" t="str">
        <f>CONCATENATE(V26,(SUBSTITUTE(V27," - ","")),V28)</f>
        <v>RuralRehabSubstantial2.7B</v>
      </c>
      <c r="W23" s="1202" t="str">
        <f>CONCATENATE(W26,(SUBSTITUTE(W27," ","")),W28)</f>
        <v>UrbanNewConstruction4.2</v>
      </c>
      <c r="X23" s="1202" t="str">
        <f>CONCATENATE(X26,(SUBSTITUTE(X27," - ","")),X28)</f>
        <v>UrbanRehabModerate4.2</v>
      </c>
      <c r="Y23" s="1202" t="str">
        <f>CONCATENATE(Y26,(SUBSTITUTE(Y27," - ","")),Y28)</f>
        <v>UrbanRehabSubstantial4.2</v>
      </c>
      <c r="Z23" s="1202" t="str">
        <f>CONCATENATE(Z26,(SUBSTITUTE(Z27," ","")),Z28)</f>
        <v>RuralNewConstruction4.2</v>
      </c>
      <c r="AA23" s="1202" t="str">
        <f>CONCATENATE(AA26,(SUBSTITUTE(AA27," - ","")),AA28)</f>
        <v>RuralRehabModerate4.2</v>
      </c>
      <c r="AB23" s="1202" t="str">
        <f>CONCATENATE(AB26,(SUBSTITUTE(AB27," - ","")),AB28)</f>
        <v>RuralRehabSubstantial4.2</v>
      </c>
      <c r="AC23" s="1202" t="str">
        <f>CONCATENATE(AC26,(SUBSTITUTE(AC27," ","")),AC28)</f>
        <v>UrbanNewConstruction5.1A</v>
      </c>
      <c r="AD23" s="1202" t="str">
        <f>CONCATENATE(AD26,(SUBSTITUTE(AD27," - ","")),AD28)</f>
        <v>UrbanRehabModerate5.1A</v>
      </c>
      <c r="AE23" s="1202" t="str">
        <f>CONCATENATE(AE26,(SUBSTITUTE(AE27," - ","")),AE28)</f>
        <v>UrbanRehabSubstantial5.1A</v>
      </c>
      <c r="AF23" s="1202" t="str">
        <f>CONCATENATE(AF26,(SUBSTITUTE(AF27," ","")),AF28)</f>
        <v>RuralNewConstruction5.1A</v>
      </c>
      <c r="AG23" s="1202" t="str">
        <f>CONCATENATE(AG26,(SUBSTITUTE(AG27," - ","")),AG28)</f>
        <v>RuralRehabModerate5.1A</v>
      </c>
      <c r="AH23" s="1202" t="str">
        <f>CONCATENATE(AH26,(SUBSTITUTE(AH27," - ","")),AH28)</f>
        <v>RuralRehabSubstantial5.1A</v>
      </c>
      <c r="AI23" s="1202" t="str">
        <f>CONCATENATE(AI26,(SUBSTITUTE(AI27," ","")),AI28)</f>
        <v>UrbanNewConstruction5.1B</v>
      </c>
      <c r="AJ23" s="1202" t="str">
        <f>CONCATENATE(AJ26,(SUBSTITUTE(AJ27," - ","")),AJ28)</f>
        <v>UrbanRehabModerate5.1B</v>
      </c>
      <c r="AK23" s="1202" t="str">
        <f>CONCATENATE(AK26,(SUBSTITUTE(AK27," - ","")),AK28)</f>
        <v>UrbanRehabSubstantial5.1B</v>
      </c>
      <c r="AL23" s="1202" t="str">
        <f>CONCATENATE(AL26,(SUBSTITUTE(AL27," ","")),AL28)</f>
        <v>RuralNewConstruction5.1B</v>
      </c>
      <c r="AM23" s="1202" t="str">
        <f>CONCATENATE(AM26,(SUBSTITUTE(AM27," - ","")),AM28)</f>
        <v>RuralRehabModerate5.1B</v>
      </c>
      <c r="AN23" s="1202" t="str">
        <f>CONCATENATE(AN26,(SUBSTITUTE(AN27," - ","")),AN28)</f>
        <v>RuralRehabSubstantial5.1B</v>
      </c>
      <c r="AO23" s="1202" t="str">
        <f>CONCATENATE(AO26,(SUBSTITUTE(AO27," ","")),AO28)</f>
        <v>UrbanNewConstruction5.2A</v>
      </c>
      <c r="AP23" s="1202" t="str">
        <f>CONCATENATE(AP26,(SUBSTITUTE(AP27," - ","")),AP28)</f>
        <v>UrbanRehabModerate5.2A</v>
      </c>
      <c r="AQ23" s="1202" t="str">
        <f>CONCATENATE(AQ26,(SUBSTITUTE(AQ27," - ","")),AQ28)</f>
        <v>UrbanRehabSubstantial5.2A</v>
      </c>
      <c r="AR23" s="1202" t="str">
        <f>CONCATENATE(AR26,(SUBSTITUTE(AR27," ","")),AR28)</f>
        <v>RuralNewConstruction5.2A</v>
      </c>
      <c r="AS23" s="1202" t="str">
        <f>CONCATENATE(AS26,(SUBSTITUTE(AS27," - ","")),AS28)</f>
        <v>RuralRehabModerate5.2A</v>
      </c>
      <c r="AT23" s="1202" t="str">
        <f>CONCATENATE(AT26,(SUBSTITUTE(AT27," - ","")),AT28)</f>
        <v>RuralRehabSubstantial5.2A</v>
      </c>
      <c r="AU23" s="1202" t="str">
        <f>CONCATENATE(AU26,(SUBSTITUTE(AU27," ","")),AU28)</f>
        <v>UrbanNewConstruction5.2B</v>
      </c>
      <c r="AV23" s="1202" t="str">
        <f>CONCATENATE(AV26,(SUBSTITUTE(AV27," - ","")),AV28)</f>
        <v>UrbanRehabModerate5.2B</v>
      </c>
      <c r="AW23" s="1202" t="str">
        <f>CONCATENATE(AW26,(SUBSTITUTE(AW27," - ","")),AW28)</f>
        <v>UrbanRehabSubstantial5.2B</v>
      </c>
      <c r="AX23" s="1202" t="str">
        <f>CONCATENATE(AX26,(SUBSTITUTE(AX27," ","")),AX28)</f>
        <v>RuralNewConstruction5.2B</v>
      </c>
      <c r="AY23" s="1202" t="str">
        <f>CONCATENATE(AY26,(SUBSTITUTE(AY27," - ","")),AY28)</f>
        <v>RuralRehabModerate5.2B</v>
      </c>
      <c r="AZ23" s="1202" t="str">
        <f>CONCATENATE(AZ26,(SUBSTITUTE(AZ27," - ","")),AZ28)</f>
        <v>RuralRehabSubstantial5.2B</v>
      </c>
      <c r="BA23" s="1202" t="str">
        <f>CONCATENATE(BA26,(SUBSTITUTE(BA27," ","")),BA28)</f>
        <v>UrbanNewConstruction5.7A</v>
      </c>
      <c r="BB23" s="1202" t="str">
        <f>CONCATENATE(BB26,(SUBSTITUTE(BB27," - ","")),BB28)</f>
        <v>UrbanRehabModerate5.7A</v>
      </c>
      <c r="BC23" s="1202" t="str">
        <f>CONCATENATE(BC26,(SUBSTITUTE(BC27," - ","")),BC28)</f>
        <v>UrbanRehabSubstantial5.7A</v>
      </c>
      <c r="BD23" s="1202" t="str">
        <f>CONCATENATE(BD26,(SUBSTITUTE(BD27," ","")),BD28)</f>
        <v>RuralNewConstruction5.7A</v>
      </c>
      <c r="BE23" s="1202" t="str">
        <f>CONCATENATE(BE26,(SUBSTITUTE(BE27," - ","")),BE28)</f>
        <v>RuralRehabModerate5.7A</v>
      </c>
      <c r="BF23" s="1202" t="str">
        <f>CONCATENATE(BF26,(SUBSTITUTE(BF27," - ","")),BF28)</f>
        <v>RuralRehabSubstantial5.7A</v>
      </c>
      <c r="BG23" s="1202" t="str">
        <f>CONCATENATE(BG26,(SUBSTITUTE(BG27," ","")),BG28)</f>
        <v>UrbanNewConstruction5.7B</v>
      </c>
      <c r="BH23" s="1202" t="str">
        <f>CONCATENATE(BH26,(SUBSTITUTE(BH27," - ","")),BH28)</f>
        <v>UrbanRehabModerate5.7B</v>
      </c>
      <c r="BI23" s="1202" t="str">
        <f>CONCATENATE(BI26,(SUBSTITUTE(BI27," - ","")),BI28)</f>
        <v>UrbanRehabSubstantial5.7B</v>
      </c>
      <c r="BJ23" s="1202" t="str">
        <f>CONCATENATE(BJ26,(SUBSTITUTE(BJ27," ","")),BJ28)</f>
        <v>RuralNewConstruction5.7B</v>
      </c>
      <c r="BK23" s="1202" t="str">
        <f>CONCATENATE(BK26,(SUBSTITUTE(BK27," - ","")),BK28)</f>
        <v>RuralRehabModerate5.7B</v>
      </c>
      <c r="BL23" s="1202" t="str">
        <f>CONCATENATE(BL26,(SUBSTITUTE(BL27," - ","")),BL28)</f>
        <v>RuralRehabSubstantial5.7B</v>
      </c>
      <c r="BM23" s="1202" t="str">
        <f>CONCATENATE(BM26,(SUBSTITUTE(BM27," ","")),BM28)</f>
        <v>UrbanNewConstruction5.8A</v>
      </c>
      <c r="BN23" s="1202" t="str">
        <f>CONCATENATE(BN26,(SUBSTITUTE(BN27," - ","")),BN28)</f>
        <v>UrbanRehabModerate5.8A</v>
      </c>
      <c r="BO23" s="1202" t="str">
        <f>CONCATENATE(BO26,(SUBSTITUTE(BO27," - ","")),BO28)</f>
        <v>UrbanRehabSubstantial5.8A</v>
      </c>
      <c r="BP23" s="1202" t="str">
        <f>CONCATENATE(BP26,(SUBSTITUTE(BP27," ","")),BP28)</f>
        <v>RuralNewConstruction5.8A</v>
      </c>
      <c r="BQ23" s="1202" t="str">
        <f>CONCATENATE(BQ26,(SUBSTITUTE(BQ27," - ","")),BQ28)</f>
        <v>RuralRehabModerate5.8A</v>
      </c>
      <c r="BR23" s="1202" t="str">
        <f>CONCATENATE(BR26,(SUBSTITUTE(BR27," - ","")),BR28)</f>
        <v>RuralRehabSubstantial5.8A</v>
      </c>
      <c r="BS23" s="1202" t="str">
        <f>CONCATENATE(BS26,(SUBSTITUTE(BS27," ","")),BS28)</f>
        <v>UrbanNewConstruction5.8C</v>
      </c>
      <c r="BT23" s="1202" t="str">
        <f>CONCATENATE(BT26,(SUBSTITUTE(BT27," - ","")),BT28)</f>
        <v>UrbanRehabModerate5.8C</v>
      </c>
      <c r="BU23" s="1202" t="str">
        <f>CONCATENATE(BU26,(SUBSTITUTE(BU27," - ","")),BU28)</f>
        <v>UrbanRehabSubstantial5.8C</v>
      </c>
      <c r="BV23" s="1202" t="str">
        <f>CONCATENATE(BV26,(SUBSTITUTE(BV27," ","")),BV28)</f>
        <v>RuralNewConstruction5.8C</v>
      </c>
      <c r="BW23" s="1202" t="str">
        <f>CONCATENATE(BW26,(SUBSTITUTE(BW27," - ","")),BW28)</f>
        <v>RuralRehabModerate5.8C</v>
      </c>
      <c r="BX23" s="1202" t="str">
        <f>CONCATENATE(BX26,(SUBSTITUTE(BX27," - ","")),BX28)</f>
        <v>RuralRehabSubstantial5.8C</v>
      </c>
      <c r="BY23" s="1202" t="str">
        <f>CONCATENATE(BY26,(SUBSTITUTE(BY27," ","")),BY28)</f>
        <v>UrbanNewConstruction5.1</v>
      </c>
      <c r="BZ23" s="1202" t="str">
        <f>CONCATENATE(BZ26,(SUBSTITUTE(BZ27," - ","")),BZ28)</f>
        <v>UrbanRehabModerate5.1</v>
      </c>
      <c r="CA23" s="1202" t="str">
        <f>CONCATENATE(CA26,(SUBSTITUTE(CA27," - ","")),CA28)</f>
        <v>UrbanRehabSubstantial5.1</v>
      </c>
      <c r="CB23" s="1202" t="str">
        <f>CONCATENATE(CB26,(SUBSTITUTE(CB27," ","")),CB28)</f>
        <v>RuralNewConstruction5.1</v>
      </c>
      <c r="CC23" s="1202" t="str">
        <f>CONCATENATE(CC26,(SUBSTITUTE(CC27," - ","")),CC28)</f>
        <v>RuralRehabModerate5.1</v>
      </c>
      <c r="CD23" s="1202" t="str">
        <f>CONCATENATE(CD26,(SUBSTITUTE(CD27," - ","")),CD28)</f>
        <v>RuralRehabSubstantial5.1</v>
      </c>
      <c r="CE23" s="1202" t="str">
        <f>CONCATENATE(CE26,(SUBSTITUTE(CE27," ","")),CE28)</f>
        <v>UrbanNewConstruction5.11</v>
      </c>
      <c r="CF23" s="1202" t="str">
        <f>CONCATENATE(CF26,(SUBSTITUTE(CF27," - ","")),CF28)</f>
        <v>UrbanRehabModerate5.11</v>
      </c>
      <c r="CG23" s="1202" t="str">
        <f>CONCATENATE(CG26,(SUBSTITUTE(CG27," - ","")),CG28)</f>
        <v>UrbanRehabSubstantial5.11</v>
      </c>
      <c r="CH23" s="1202" t="str">
        <f>CONCATENATE(CH26,(SUBSTITUTE(CH27," ","")),CH28)</f>
        <v>RuralNewConstruction5.11</v>
      </c>
      <c r="CI23" s="1202" t="str">
        <f>CONCATENATE(CI26,(SUBSTITUTE(CI27," - ","")),CI28)</f>
        <v>RuralRehabModerate5.11</v>
      </c>
      <c r="CJ23" s="1202" t="str">
        <f>CONCATENATE(CJ26,(SUBSTITUTE(CJ27," - ","")),CJ28)</f>
        <v>RuralRehabSubstantial5.11</v>
      </c>
      <c r="CK23" s="1202" t="str">
        <f>CONCATENATE(CK26,(SUBSTITUTE(CK27," ","")),CK28)</f>
        <v>UrbanNewConstruction5.12</v>
      </c>
      <c r="CL23" s="1202" t="str">
        <f>CONCATENATE(CL26,(SUBSTITUTE(CL27," - ","")),CL28)</f>
        <v>UrbanRehabModerate5.12</v>
      </c>
      <c r="CM23" s="1202" t="str">
        <f>CONCATENATE(CM26,(SUBSTITUTE(CM27," - ","")),CM28)</f>
        <v>UrbanRehabSubstantial5.12</v>
      </c>
      <c r="CN23" s="1202" t="str">
        <f>CONCATENATE(CN26,(SUBSTITUTE(CN27," ","")),CN28)</f>
        <v>RuralNewConstruction5.12</v>
      </c>
      <c r="CO23" s="1202" t="str">
        <f>CONCATENATE(CO26,(SUBSTITUTE(CO27," - ","")),CO28)</f>
        <v>RuralRehabModerate5.12</v>
      </c>
      <c r="CP23" s="1202" t="str">
        <f>CONCATENATE(CP26,(SUBSTITUTE(CP27," - ","")),CP28)</f>
        <v>RuralRehabSubstantial5.12</v>
      </c>
      <c r="CQ23" s="1202" t="str">
        <f>CONCATENATE(CQ26,(SUBSTITUTE(CQ27," ","")),CQ28)</f>
        <v>UrbanNewConstruction5.13</v>
      </c>
      <c r="CR23" s="1202" t="str">
        <f>CONCATENATE(CR26,(SUBSTITUTE(CR27," - ","")),CR28)</f>
        <v>UrbanRehabModerate5.13</v>
      </c>
      <c r="CS23" s="1202" t="str">
        <f>CONCATENATE(CS26,(SUBSTITUTE(CS27," - ","")),CS28)</f>
        <v>UrbanRehabSubstantial5.13</v>
      </c>
      <c r="CT23" s="1202" t="str">
        <f>CONCATENATE(CT26,(SUBSTITUTE(CT27," ","")),CT28)</f>
        <v>RuralNewConstruction5.13</v>
      </c>
      <c r="CU23" s="1202" t="str">
        <f>CONCATENATE(CU26,(SUBSTITUTE(CU27," - ","")),CU28)</f>
        <v>RuralRehabModerate5.13</v>
      </c>
      <c r="CV23" s="1202" t="str">
        <f>CONCATENATE(CV26,(SUBSTITUTE(CV27," - ","")),CV28)</f>
        <v>RuralRehabSubstantial5.13</v>
      </c>
      <c r="CW23" s="1202" t="str">
        <f>CONCATENATE(CW26,(SUBSTITUTE(CW27," ","")),CW28)</f>
        <v>UrbanNewConstruction7.3A</v>
      </c>
      <c r="CX23" s="1202" t="str">
        <f>CONCATENATE(CX26,(SUBSTITUTE(CX27," - ","")),CX28)</f>
        <v>UrbanRehabModerate7.3A</v>
      </c>
      <c r="CY23" s="1202" t="str">
        <f>CONCATENATE(CY26,(SUBSTITUTE(CY27," - ","")),CY28)</f>
        <v>UrbanRehabSubstantial7.3A</v>
      </c>
      <c r="CZ23" s="1202" t="str">
        <f>CONCATENATE(CZ26,(SUBSTITUTE(CZ27," ","")),CZ28)</f>
        <v>RuralNewConstruction7.3A</v>
      </c>
      <c r="DA23" s="1202" t="str">
        <f>CONCATENATE(DA26,(SUBSTITUTE(DA27," - ","")),DA28)</f>
        <v>RuralRehabModerate7.3A</v>
      </c>
      <c r="DB23" s="1202" t="str">
        <f>CONCATENATE(DB26,(SUBSTITUTE(DB27," - ","")),DB28)</f>
        <v>RuralRehabSubstantial7.3A</v>
      </c>
      <c r="DC23" s="1202" t="str">
        <f>CONCATENATE(DC26,(SUBSTITUTE(DC27," ","")),DC28)</f>
        <v>UrbanNewConstruction7.3B</v>
      </c>
      <c r="DD23" s="1202" t="str">
        <f>CONCATENATE(DD26,(SUBSTITUTE(DD27," - ","")),DD28)</f>
        <v>UrbanRehabModerate7.3B</v>
      </c>
      <c r="DE23" s="1202" t="str">
        <f>CONCATENATE(DE26,(SUBSTITUTE(DE27," - ","")),DE28)</f>
        <v>UrbanRehabSubstantial7.3B</v>
      </c>
      <c r="DF23" s="1202" t="str">
        <f>CONCATENATE(DF26,(SUBSTITUTE(DF27," ","")),DF28)</f>
        <v>RuralNewConstruction7.3B</v>
      </c>
      <c r="DG23" s="1202" t="str">
        <f>CONCATENATE(DG26,(SUBSTITUTE(DG27," - ","")),DG28)</f>
        <v>RuralRehabModerate7.3B</v>
      </c>
      <c r="DH23" s="1202" t="str">
        <f>CONCATENATE(DH26,(SUBSTITUTE(DH27," - ","")),DH28)</f>
        <v>RuralRehabSubstantial7.3B</v>
      </c>
      <c r="DI23" s="1202" t="str">
        <f>CONCATENATE(DI26,(SUBSTITUTE(DI27," ","")),DI28)</f>
        <v>UrbanNewConstruction7.4A</v>
      </c>
      <c r="DJ23" s="1202" t="str">
        <f>CONCATENATE(DJ26,(SUBSTITUTE(DJ27," - ","")),DJ28)</f>
        <v>UrbanRehabModerate7.4A</v>
      </c>
      <c r="DK23" s="1202" t="str">
        <f>CONCATENATE(DK26,(SUBSTITUTE(DK27," - ","")),DK28)</f>
        <v>UrbanRehabSubstantial7.4A</v>
      </c>
      <c r="DL23" s="1202" t="str">
        <f>CONCATENATE(DL26,(SUBSTITUTE(DL27," ","")),DL28)</f>
        <v>RuralNewConstruction7.4A</v>
      </c>
      <c r="DM23" s="1202" t="str">
        <f>CONCATENATE(DM26,(SUBSTITUTE(DM27," - ","")),DM28)</f>
        <v>RuralRehabModerate7.4A</v>
      </c>
      <c r="DN23" s="1202" t="str">
        <f>CONCATENATE(DN26,(SUBSTITUTE(DN27," - ","")),DN28)</f>
        <v>RuralRehabSubstantial7.4A</v>
      </c>
      <c r="DO23" s="1202" t="str">
        <f>CONCATENATE(DO26,(SUBSTITUTE(DO27," ","")),DO28)</f>
        <v>UrbanNewConstruction7.4B</v>
      </c>
      <c r="DP23" s="1202" t="str">
        <f>CONCATENATE(DP26,(SUBSTITUTE(DP27," - ","")),DP28)</f>
        <v>UrbanRehabModerate7.4B</v>
      </c>
      <c r="DQ23" s="1202" t="str">
        <f>CONCATENATE(DQ26,(SUBSTITUTE(DQ27," - ","")),DQ28)</f>
        <v>UrbanRehabSubstantial7.4B</v>
      </c>
      <c r="DR23" s="1202" t="str">
        <f>CONCATENATE(DR26,(SUBSTITUTE(DR27," ","")),DR28)</f>
        <v>RuralNewConstruction7.4B</v>
      </c>
      <c r="DS23" s="1202" t="str">
        <f>CONCATENATE(DS26,(SUBSTITUTE(DS27," - ","")),DS28)</f>
        <v>RuralRehabModerate7.4B</v>
      </c>
      <c r="DT23" s="1202" t="str">
        <f>CONCATENATE(DT26,(SUBSTITUTE(DT27," - ","")),DT28)</f>
        <v>RuralRehabSubstantial7.4B</v>
      </c>
      <c r="DU23" s="1202" t="str">
        <f>CONCATENATE(DU26,(SUBSTITUTE(DU27," ","")),DU28)</f>
        <v>UrbanNewConstruction7.13A</v>
      </c>
      <c r="DV23" s="1202" t="str">
        <f>CONCATENATE(DV26,(SUBSTITUTE(DV27," - ","")),DV28)</f>
        <v>UrbanRehabModerate7.13A</v>
      </c>
      <c r="DW23" s="1202" t="str">
        <f>CONCATENATE(DW26,(SUBSTITUTE(DW27," - ","")),DW28)</f>
        <v>UrbanRehabSubstantial7.13A</v>
      </c>
      <c r="DX23" s="1202" t="str">
        <f>CONCATENATE(DX26,(SUBSTITUTE(DX27," ","")),DX28)</f>
        <v>RuralNewConstruction7.13A</v>
      </c>
      <c r="DY23" s="1202" t="str">
        <f>CONCATENATE(DY26,(SUBSTITUTE(DY27," - ","")),DY28)</f>
        <v>RuralRehabModerate7.13A</v>
      </c>
      <c r="DZ23" s="1202" t="str">
        <f>CONCATENATE(DZ26,(SUBSTITUTE(DZ27," - ","")),DZ28)</f>
        <v>RuralRehabSubstantial7.13A</v>
      </c>
      <c r="EA23" s="1202" t="str">
        <f>CONCATENATE(EA26,(SUBSTITUTE(EA27," ","")),EA28)</f>
        <v>UrbanNewConstruction7.13B</v>
      </c>
      <c r="EB23" s="1202" t="str">
        <f>CONCATENATE(EB26,(SUBSTITUTE(EB27," - ","")),EB28)</f>
        <v>UrbanRehabModerate7.13B</v>
      </c>
      <c r="EC23" s="1202" t="str">
        <f>CONCATENATE(EC26,(SUBSTITUTE(EC27," - ","")),EC28)</f>
        <v>UrbanRehabSubstantial7.13B</v>
      </c>
      <c r="ED23" s="1202" t="str">
        <f>CONCATENATE(ED26,(SUBSTITUTE(ED27," ","")),ED28)</f>
        <v>RuralNewConstruction7.13B</v>
      </c>
      <c r="EE23" s="1202" t="str">
        <f>CONCATENATE(EE26,(SUBSTITUTE(EE27," - ","")),EE28)</f>
        <v>RuralRehabModerate7.13B</v>
      </c>
      <c r="EF23" s="1202" t="str">
        <f>CONCATENATE(EF26,(SUBSTITUTE(EF27," - ","")),EF28)</f>
        <v>RuralRehabSubstantial7.13B</v>
      </c>
    </row>
    <row r="24" spans="2:136" ht="29" x14ac:dyDescent="0.35">
      <c r="D24" s="1009" t="s">
        <v>1102</v>
      </c>
    </row>
    <row r="25" spans="2:136" x14ac:dyDescent="0.35">
      <c r="D25" s="649" t="s">
        <v>1103</v>
      </c>
    </row>
    <row r="26" spans="2:136" x14ac:dyDescent="0.35">
      <c r="E26" s="1203" t="s">
        <v>812</v>
      </c>
      <c r="F26" s="1203" t="s">
        <v>812</v>
      </c>
      <c r="G26" s="1203" t="s">
        <v>812</v>
      </c>
      <c r="H26" s="1202" t="s">
        <v>811</v>
      </c>
      <c r="I26" s="1202" t="s">
        <v>811</v>
      </c>
      <c r="J26" s="1202" t="s">
        <v>811</v>
      </c>
      <c r="K26" s="1203" t="s">
        <v>812</v>
      </c>
      <c r="L26" s="1203" t="s">
        <v>812</v>
      </c>
      <c r="M26" s="1203" t="s">
        <v>812</v>
      </c>
      <c r="N26" s="1202" t="s">
        <v>811</v>
      </c>
      <c r="O26" s="1202" t="s">
        <v>811</v>
      </c>
      <c r="P26" s="1202" t="s">
        <v>811</v>
      </c>
      <c r="Q26" s="1203" t="s">
        <v>812</v>
      </c>
      <c r="R26" s="1203" t="s">
        <v>812</v>
      </c>
      <c r="S26" s="1203" t="s">
        <v>812</v>
      </c>
      <c r="T26" s="1202" t="s">
        <v>811</v>
      </c>
      <c r="U26" s="1202" t="s">
        <v>811</v>
      </c>
      <c r="V26" s="1202" t="s">
        <v>811</v>
      </c>
      <c r="W26" s="1203" t="s">
        <v>812</v>
      </c>
      <c r="X26" s="1203" t="s">
        <v>812</v>
      </c>
      <c r="Y26" s="1203" t="s">
        <v>812</v>
      </c>
      <c r="Z26" s="1202" t="s">
        <v>811</v>
      </c>
      <c r="AA26" s="1202" t="s">
        <v>811</v>
      </c>
      <c r="AB26" s="1202" t="s">
        <v>811</v>
      </c>
      <c r="AC26" s="1203" t="s">
        <v>812</v>
      </c>
      <c r="AD26" s="1203" t="s">
        <v>812</v>
      </c>
      <c r="AE26" s="1203" t="s">
        <v>812</v>
      </c>
      <c r="AF26" s="1202" t="s">
        <v>811</v>
      </c>
      <c r="AG26" s="1202" t="s">
        <v>811</v>
      </c>
      <c r="AH26" s="1202" t="s">
        <v>811</v>
      </c>
      <c r="AI26" s="1203" t="s">
        <v>812</v>
      </c>
      <c r="AJ26" s="1203" t="s">
        <v>812</v>
      </c>
      <c r="AK26" s="1203" t="s">
        <v>812</v>
      </c>
      <c r="AL26" s="1202" t="s">
        <v>811</v>
      </c>
      <c r="AM26" s="1202" t="s">
        <v>811</v>
      </c>
      <c r="AN26" s="1202" t="s">
        <v>811</v>
      </c>
      <c r="AO26" s="1203" t="s">
        <v>812</v>
      </c>
      <c r="AP26" s="1203" t="s">
        <v>812</v>
      </c>
      <c r="AQ26" s="1203" t="s">
        <v>812</v>
      </c>
      <c r="AR26" s="1202" t="s">
        <v>811</v>
      </c>
      <c r="AS26" s="1202" t="s">
        <v>811</v>
      </c>
      <c r="AT26" s="1202" t="s">
        <v>811</v>
      </c>
      <c r="AU26" s="1203" t="s">
        <v>812</v>
      </c>
      <c r="AV26" s="1203" t="s">
        <v>812</v>
      </c>
      <c r="AW26" s="1203" t="s">
        <v>812</v>
      </c>
      <c r="AX26" s="1202" t="s">
        <v>811</v>
      </c>
      <c r="AY26" s="1202" t="s">
        <v>811</v>
      </c>
      <c r="AZ26" s="1202" t="s">
        <v>811</v>
      </c>
      <c r="BA26" s="1203" t="s">
        <v>812</v>
      </c>
      <c r="BB26" s="1203" t="s">
        <v>812</v>
      </c>
      <c r="BC26" s="1203" t="s">
        <v>812</v>
      </c>
      <c r="BD26" s="1202" t="s">
        <v>811</v>
      </c>
      <c r="BE26" s="1202" t="s">
        <v>811</v>
      </c>
      <c r="BF26" s="1202" t="s">
        <v>811</v>
      </c>
      <c r="BG26" s="1203" t="s">
        <v>812</v>
      </c>
      <c r="BH26" s="1203" t="s">
        <v>812</v>
      </c>
      <c r="BI26" s="1203" t="s">
        <v>812</v>
      </c>
      <c r="BJ26" s="1202" t="s">
        <v>811</v>
      </c>
      <c r="BK26" s="1202" t="s">
        <v>811</v>
      </c>
      <c r="BL26" s="1202" t="s">
        <v>811</v>
      </c>
      <c r="BM26" s="1203" t="s">
        <v>812</v>
      </c>
      <c r="BN26" s="1203" t="s">
        <v>812</v>
      </c>
      <c r="BO26" s="1203" t="s">
        <v>812</v>
      </c>
      <c r="BP26" s="1202" t="s">
        <v>811</v>
      </c>
      <c r="BQ26" s="1202" t="s">
        <v>811</v>
      </c>
      <c r="BR26" s="1202" t="s">
        <v>811</v>
      </c>
      <c r="BS26" s="1203" t="s">
        <v>812</v>
      </c>
      <c r="BT26" s="1203" t="s">
        <v>812</v>
      </c>
      <c r="BU26" s="1203" t="s">
        <v>812</v>
      </c>
      <c r="BV26" s="1202" t="s">
        <v>811</v>
      </c>
      <c r="BW26" s="1202" t="s">
        <v>811</v>
      </c>
      <c r="BX26" s="1202" t="s">
        <v>811</v>
      </c>
      <c r="BY26" s="1203" t="s">
        <v>812</v>
      </c>
      <c r="BZ26" s="1203" t="s">
        <v>812</v>
      </c>
      <c r="CA26" s="1203" t="s">
        <v>812</v>
      </c>
      <c r="CB26" s="1202" t="s">
        <v>811</v>
      </c>
      <c r="CC26" s="1202" t="s">
        <v>811</v>
      </c>
      <c r="CD26" s="1202" t="s">
        <v>811</v>
      </c>
      <c r="CE26" s="1203" t="s">
        <v>812</v>
      </c>
      <c r="CF26" s="1203" t="s">
        <v>812</v>
      </c>
      <c r="CG26" s="1203" t="s">
        <v>812</v>
      </c>
      <c r="CH26" s="1202" t="s">
        <v>811</v>
      </c>
      <c r="CI26" s="1202" t="s">
        <v>811</v>
      </c>
      <c r="CJ26" s="1202" t="s">
        <v>811</v>
      </c>
      <c r="CK26" s="1203" t="s">
        <v>812</v>
      </c>
      <c r="CL26" s="1203" t="s">
        <v>812</v>
      </c>
      <c r="CM26" s="1203" t="s">
        <v>812</v>
      </c>
      <c r="CN26" s="1202" t="s">
        <v>811</v>
      </c>
      <c r="CO26" s="1202" t="s">
        <v>811</v>
      </c>
      <c r="CP26" s="1202" t="s">
        <v>811</v>
      </c>
      <c r="CQ26" s="1203" t="s">
        <v>812</v>
      </c>
      <c r="CR26" s="1203" t="s">
        <v>812</v>
      </c>
      <c r="CS26" s="1203" t="s">
        <v>812</v>
      </c>
      <c r="CT26" s="1202" t="s">
        <v>811</v>
      </c>
      <c r="CU26" s="1202" t="s">
        <v>811</v>
      </c>
      <c r="CV26" s="1202" t="s">
        <v>811</v>
      </c>
      <c r="CW26" s="1203" t="s">
        <v>812</v>
      </c>
      <c r="CX26" s="1203" t="s">
        <v>812</v>
      </c>
      <c r="CY26" s="1203" t="s">
        <v>812</v>
      </c>
      <c r="CZ26" s="1202" t="s">
        <v>811</v>
      </c>
      <c r="DA26" s="1202" t="s">
        <v>811</v>
      </c>
      <c r="DB26" s="1202" t="s">
        <v>811</v>
      </c>
      <c r="DC26" s="1203" t="s">
        <v>812</v>
      </c>
      <c r="DD26" s="1203" t="s">
        <v>812</v>
      </c>
      <c r="DE26" s="1203" t="s">
        <v>812</v>
      </c>
      <c r="DF26" s="1202" t="s">
        <v>811</v>
      </c>
      <c r="DG26" s="1202" t="s">
        <v>811</v>
      </c>
      <c r="DH26" s="1202" t="s">
        <v>811</v>
      </c>
      <c r="DI26" s="1203" t="s">
        <v>812</v>
      </c>
      <c r="DJ26" s="1203" t="s">
        <v>812</v>
      </c>
      <c r="DK26" s="1203" t="s">
        <v>812</v>
      </c>
      <c r="DL26" s="1202" t="s">
        <v>811</v>
      </c>
      <c r="DM26" s="1202" t="s">
        <v>811</v>
      </c>
      <c r="DN26" s="1202" t="s">
        <v>811</v>
      </c>
      <c r="DO26" s="1203" t="s">
        <v>812</v>
      </c>
      <c r="DP26" s="1203" t="s">
        <v>812</v>
      </c>
      <c r="DQ26" s="1203" t="s">
        <v>812</v>
      </c>
      <c r="DR26" s="1202" t="s">
        <v>811</v>
      </c>
      <c r="DS26" s="1202" t="s">
        <v>811</v>
      </c>
      <c r="DT26" s="1202" t="s">
        <v>811</v>
      </c>
      <c r="DU26" s="1203" t="s">
        <v>812</v>
      </c>
      <c r="DV26" s="1203" t="s">
        <v>812</v>
      </c>
      <c r="DW26" s="1203" t="s">
        <v>812</v>
      </c>
      <c r="DX26" s="1202" t="s">
        <v>811</v>
      </c>
      <c r="DY26" s="1202" t="s">
        <v>811</v>
      </c>
      <c r="DZ26" s="1202" t="s">
        <v>811</v>
      </c>
      <c r="EA26" s="1203" t="s">
        <v>812</v>
      </c>
      <c r="EB26" s="1203" t="s">
        <v>812</v>
      </c>
      <c r="EC26" s="1203" t="s">
        <v>812</v>
      </c>
      <c r="ED26" s="1202" t="s">
        <v>811</v>
      </c>
      <c r="EE26" s="1202" t="s">
        <v>811</v>
      </c>
      <c r="EF26" s="1202" t="s">
        <v>811</v>
      </c>
    </row>
    <row r="27" spans="2:136" x14ac:dyDescent="0.35">
      <c r="E27" s="649" t="s">
        <v>28</v>
      </c>
      <c r="F27" s="649" t="s">
        <v>1104</v>
      </c>
      <c r="G27" s="649" t="s">
        <v>1105</v>
      </c>
      <c r="H27" s="649" t="s">
        <v>28</v>
      </c>
      <c r="I27" s="649" t="s">
        <v>1104</v>
      </c>
      <c r="J27" s="649" t="s">
        <v>1105</v>
      </c>
      <c r="K27" s="649" t="s">
        <v>28</v>
      </c>
      <c r="L27" s="649" t="s">
        <v>1104</v>
      </c>
      <c r="M27" s="649" t="s">
        <v>1105</v>
      </c>
      <c r="N27" s="649" t="s">
        <v>28</v>
      </c>
      <c r="O27" s="649" t="s">
        <v>1104</v>
      </c>
      <c r="P27" s="649" t="s">
        <v>1105</v>
      </c>
      <c r="Q27" s="649" t="s">
        <v>28</v>
      </c>
      <c r="R27" s="649" t="s">
        <v>1104</v>
      </c>
      <c r="S27" s="649" t="s">
        <v>1105</v>
      </c>
      <c r="T27" s="649" t="s">
        <v>28</v>
      </c>
      <c r="U27" s="649" t="s">
        <v>1104</v>
      </c>
      <c r="V27" s="649" t="s">
        <v>1105</v>
      </c>
      <c r="W27" s="649" t="s">
        <v>28</v>
      </c>
      <c r="X27" s="649" t="s">
        <v>1104</v>
      </c>
      <c r="Y27" s="649" t="s">
        <v>1105</v>
      </c>
      <c r="Z27" s="649" t="s">
        <v>28</v>
      </c>
      <c r="AA27" s="649" t="s">
        <v>1104</v>
      </c>
      <c r="AB27" s="649" t="s">
        <v>1105</v>
      </c>
      <c r="AC27" s="649" t="s">
        <v>28</v>
      </c>
      <c r="AD27" s="649" t="s">
        <v>1104</v>
      </c>
      <c r="AE27" s="649" t="s">
        <v>1105</v>
      </c>
      <c r="AF27" s="649" t="s">
        <v>28</v>
      </c>
      <c r="AG27" s="649" t="s">
        <v>1104</v>
      </c>
      <c r="AH27" s="649" t="s">
        <v>1105</v>
      </c>
      <c r="AI27" s="649" t="s">
        <v>28</v>
      </c>
      <c r="AJ27" s="649" t="s">
        <v>1104</v>
      </c>
      <c r="AK27" s="649" t="s">
        <v>1105</v>
      </c>
      <c r="AL27" s="649" t="s">
        <v>28</v>
      </c>
      <c r="AM27" s="649" t="s">
        <v>1104</v>
      </c>
      <c r="AN27" s="649" t="s">
        <v>1105</v>
      </c>
      <c r="AO27" s="649" t="s">
        <v>28</v>
      </c>
      <c r="AP27" s="649" t="s">
        <v>1104</v>
      </c>
      <c r="AQ27" s="649" t="s">
        <v>1105</v>
      </c>
      <c r="AR27" s="649" t="s">
        <v>28</v>
      </c>
      <c r="AS27" s="649" t="s">
        <v>1104</v>
      </c>
      <c r="AT27" s="649" t="s">
        <v>1105</v>
      </c>
      <c r="AU27" s="649" t="s">
        <v>28</v>
      </c>
      <c r="AV27" s="649" t="s">
        <v>1104</v>
      </c>
      <c r="AW27" s="649" t="s">
        <v>1105</v>
      </c>
      <c r="AX27" s="649" t="s">
        <v>28</v>
      </c>
      <c r="AY27" s="649" t="s">
        <v>1104</v>
      </c>
      <c r="AZ27" s="649" t="s">
        <v>1105</v>
      </c>
      <c r="BA27" s="649" t="s">
        <v>28</v>
      </c>
      <c r="BB27" s="649" t="s">
        <v>1104</v>
      </c>
      <c r="BC27" s="649" t="s">
        <v>1105</v>
      </c>
      <c r="BD27" s="649" t="s">
        <v>28</v>
      </c>
      <c r="BE27" s="649" t="s">
        <v>1104</v>
      </c>
      <c r="BF27" s="649" t="s">
        <v>1105</v>
      </c>
      <c r="BG27" s="649" t="s">
        <v>28</v>
      </c>
      <c r="BH27" s="649" t="s">
        <v>1104</v>
      </c>
      <c r="BI27" s="649" t="s">
        <v>1105</v>
      </c>
      <c r="BJ27" s="649" t="s">
        <v>28</v>
      </c>
      <c r="BK27" s="649" t="s">
        <v>1104</v>
      </c>
      <c r="BL27" s="649" t="s">
        <v>1105</v>
      </c>
      <c r="BM27" s="649" t="s">
        <v>28</v>
      </c>
      <c r="BN27" s="649" t="s">
        <v>1104</v>
      </c>
      <c r="BO27" s="649" t="s">
        <v>1105</v>
      </c>
      <c r="BP27" s="649" t="s">
        <v>28</v>
      </c>
      <c r="BQ27" s="649" t="s">
        <v>1104</v>
      </c>
      <c r="BR27" s="649" t="s">
        <v>1105</v>
      </c>
      <c r="BS27" s="649" t="s">
        <v>28</v>
      </c>
      <c r="BT27" s="649" t="s">
        <v>1104</v>
      </c>
      <c r="BU27" s="649" t="s">
        <v>1105</v>
      </c>
      <c r="BV27" s="649" t="s">
        <v>28</v>
      </c>
      <c r="BW27" s="649" t="s">
        <v>1104</v>
      </c>
      <c r="BX27" s="649" t="s">
        <v>1105</v>
      </c>
      <c r="BY27" s="649" t="s">
        <v>28</v>
      </c>
      <c r="BZ27" s="649" t="s">
        <v>1104</v>
      </c>
      <c r="CA27" s="649" t="s">
        <v>1105</v>
      </c>
      <c r="CB27" s="649" t="s">
        <v>28</v>
      </c>
      <c r="CC27" s="649" t="s">
        <v>1104</v>
      </c>
      <c r="CD27" s="649" t="s">
        <v>1105</v>
      </c>
      <c r="CE27" s="649" t="s">
        <v>28</v>
      </c>
      <c r="CF27" s="649" t="s">
        <v>1104</v>
      </c>
      <c r="CG27" s="649" t="s">
        <v>1105</v>
      </c>
      <c r="CH27" s="649" t="s">
        <v>28</v>
      </c>
      <c r="CI27" s="649" t="s">
        <v>1104</v>
      </c>
      <c r="CJ27" s="649" t="s">
        <v>1105</v>
      </c>
      <c r="CK27" s="649" t="s">
        <v>28</v>
      </c>
      <c r="CL27" s="649" t="s">
        <v>1104</v>
      </c>
      <c r="CM27" s="649" t="s">
        <v>1105</v>
      </c>
      <c r="CN27" s="649" t="s">
        <v>28</v>
      </c>
      <c r="CO27" s="649" t="s">
        <v>1104</v>
      </c>
      <c r="CP27" s="649" t="s">
        <v>1105</v>
      </c>
      <c r="CQ27" s="649" t="s">
        <v>28</v>
      </c>
      <c r="CR27" s="649" t="s">
        <v>1104</v>
      </c>
      <c r="CS27" s="649" t="s">
        <v>1105</v>
      </c>
      <c r="CT27" s="649" t="s">
        <v>28</v>
      </c>
      <c r="CU27" s="649" t="s">
        <v>1104</v>
      </c>
      <c r="CV27" s="649" t="s">
        <v>1105</v>
      </c>
      <c r="CW27" s="649" t="s">
        <v>28</v>
      </c>
      <c r="CX27" s="649" t="s">
        <v>1104</v>
      </c>
      <c r="CY27" s="649" t="s">
        <v>1105</v>
      </c>
      <c r="CZ27" s="649" t="s">
        <v>28</v>
      </c>
      <c r="DA27" s="649" t="s">
        <v>1104</v>
      </c>
      <c r="DB27" s="649" t="s">
        <v>1105</v>
      </c>
      <c r="DC27" s="649" t="s">
        <v>28</v>
      </c>
      <c r="DD27" s="649" t="s">
        <v>1104</v>
      </c>
      <c r="DE27" s="649" t="s">
        <v>1105</v>
      </c>
      <c r="DF27" s="649" t="s">
        <v>28</v>
      </c>
      <c r="DG27" s="649" t="s">
        <v>1104</v>
      </c>
      <c r="DH27" s="649" t="s">
        <v>1105</v>
      </c>
      <c r="DI27" s="649" t="s">
        <v>28</v>
      </c>
      <c r="DJ27" s="649" t="s">
        <v>1104</v>
      </c>
      <c r="DK27" s="649" t="s">
        <v>1105</v>
      </c>
      <c r="DL27" s="649" t="s">
        <v>28</v>
      </c>
      <c r="DM27" s="649" t="s">
        <v>1104</v>
      </c>
      <c r="DN27" s="649" t="s">
        <v>1105</v>
      </c>
      <c r="DO27" s="649" t="s">
        <v>28</v>
      </c>
      <c r="DP27" s="649" t="s">
        <v>1104</v>
      </c>
      <c r="DQ27" s="649" t="s">
        <v>1105</v>
      </c>
      <c r="DR27" s="649" t="s">
        <v>28</v>
      </c>
      <c r="DS27" s="649" t="s">
        <v>1104</v>
      </c>
      <c r="DT27" s="649" t="s">
        <v>1105</v>
      </c>
      <c r="DU27" s="649" t="s">
        <v>28</v>
      </c>
      <c r="DV27" s="649" t="s">
        <v>1104</v>
      </c>
      <c r="DW27" s="649" t="s">
        <v>1105</v>
      </c>
      <c r="DX27" s="649" t="s">
        <v>28</v>
      </c>
      <c r="DY27" s="649" t="s">
        <v>1104</v>
      </c>
      <c r="DZ27" s="649" t="s">
        <v>1105</v>
      </c>
      <c r="EA27" s="649" t="s">
        <v>28</v>
      </c>
      <c r="EB27" s="649" t="s">
        <v>1104</v>
      </c>
      <c r="EC27" s="649" t="s">
        <v>1105</v>
      </c>
      <c r="ED27" s="649" t="s">
        <v>28</v>
      </c>
      <c r="EE27" s="649" t="s">
        <v>1104</v>
      </c>
      <c r="EF27" s="649" t="s">
        <v>1105</v>
      </c>
    </row>
    <row r="28" spans="2:136" x14ac:dyDescent="0.35">
      <c r="E28" s="649">
        <v>2.2000000000000002</v>
      </c>
      <c r="F28" s="649">
        <v>2.2000000000000002</v>
      </c>
      <c r="G28" s="649">
        <v>2.2000000000000002</v>
      </c>
      <c r="H28" s="649">
        <v>2.2000000000000002</v>
      </c>
      <c r="I28" s="649">
        <v>2.2000000000000002</v>
      </c>
      <c r="J28" s="649">
        <v>2.2000000000000002</v>
      </c>
      <c r="K28" s="649" t="s">
        <v>687</v>
      </c>
      <c r="L28" s="649" t="s">
        <v>687</v>
      </c>
      <c r="M28" s="649" t="s">
        <v>687</v>
      </c>
      <c r="N28" s="649" t="s">
        <v>687</v>
      </c>
      <c r="O28" s="649" t="s">
        <v>687</v>
      </c>
      <c r="P28" s="649" t="s">
        <v>687</v>
      </c>
      <c r="Q28" s="649" t="s">
        <v>689</v>
      </c>
      <c r="R28" s="649" t="s">
        <v>689</v>
      </c>
      <c r="S28" s="649" t="s">
        <v>689</v>
      </c>
      <c r="T28" s="649" t="s">
        <v>689</v>
      </c>
      <c r="U28" s="649" t="s">
        <v>689</v>
      </c>
      <c r="V28" s="649" t="s">
        <v>689</v>
      </c>
      <c r="W28" s="649">
        <v>4.2</v>
      </c>
      <c r="X28" s="649">
        <v>4.2</v>
      </c>
      <c r="Y28" s="649">
        <v>4.2</v>
      </c>
      <c r="Z28" s="649">
        <v>4.2</v>
      </c>
      <c r="AA28" s="649">
        <v>4.2</v>
      </c>
      <c r="AB28" s="649">
        <v>4.2</v>
      </c>
      <c r="AC28" s="649" t="s">
        <v>717</v>
      </c>
      <c r="AD28" s="649" t="s">
        <v>717</v>
      </c>
      <c r="AE28" s="649" t="s">
        <v>717</v>
      </c>
      <c r="AF28" s="649" t="s">
        <v>717</v>
      </c>
      <c r="AG28" s="649" t="s">
        <v>717</v>
      </c>
      <c r="AH28" s="649" t="s">
        <v>717</v>
      </c>
      <c r="AI28" s="649" t="s">
        <v>719</v>
      </c>
      <c r="AJ28" s="649" t="s">
        <v>719</v>
      </c>
      <c r="AK28" s="649" t="s">
        <v>719</v>
      </c>
      <c r="AL28" s="649" t="s">
        <v>719</v>
      </c>
      <c r="AM28" s="649" t="s">
        <v>719</v>
      </c>
      <c r="AN28" s="649" t="s">
        <v>719</v>
      </c>
      <c r="AO28" s="649" t="s">
        <v>721</v>
      </c>
      <c r="AP28" s="649" t="s">
        <v>721</v>
      </c>
      <c r="AQ28" s="649" t="s">
        <v>721</v>
      </c>
      <c r="AR28" s="649" t="s">
        <v>721</v>
      </c>
      <c r="AS28" s="649" t="s">
        <v>721</v>
      </c>
      <c r="AT28" s="649" t="s">
        <v>721</v>
      </c>
      <c r="AU28" s="649" t="s">
        <v>723</v>
      </c>
      <c r="AV28" s="649" t="s">
        <v>723</v>
      </c>
      <c r="AW28" s="649" t="s">
        <v>723</v>
      </c>
      <c r="AX28" s="649" t="s">
        <v>723</v>
      </c>
      <c r="AY28" s="649" t="s">
        <v>723</v>
      </c>
      <c r="AZ28" s="649" t="s">
        <v>723</v>
      </c>
      <c r="BA28" s="649" t="s">
        <v>729</v>
      </c>
      <c r="BB28" s="649" t="s">
        <v>729</v>
      </c>
      <c r="BC28" s="649" t="s">
        <v>729</v>
      </c>
      <c r="BD28" s="649" t="s">
        <v>729</v>
      </c>
      <c r="BE28" s="649" t="s">
        <v>729</v>
      </c>
      <c r="BF28" s="649" t="s">
        <v>729</v>
      </c>
      <c r="BG28" s="649" t="s">
        <v>731</v>
      </c>
      <c r="BH28" s="649" t="s">
        <v>731</v>
      </c>
      <c r="BI28" s="649" t="s">
        <v>731</v>
      </c>
      <c r="BJ28" s="649" t="s">
        <v>731</v>
      </c>
      <c r="BK28" s="649" t="s">
        <v>731</v>
      </c>
      <c r="BL28" s="649" t="s">
        <v>731</v>
      </c>
      <c r="BM28" s="649" t="s">
        <v>733</v>
      </c>
      <c r="BN28" s="649" t="s">
        <v>733</v>
      </c>
      <c r="BO28" s="649" t="s">
        <v>733</v>
      </c>
      <c r="BP28" s="649" t="s">
        <v>733</v>
      </c>
      <c r="BQ28" s="649" t="s">
        <v>733</v>
      </c>
      <c r="BR28" s="649" t="s">
        <v>733</v>
      </c>
      <c r="BS28" s="649" t="s">
        <v>737</v>
      </c>
      <c r="BT28" s="649" t="s">
        <v>737</v>
      </c>
      <c r="BU28" s="649" t="s">
        <v>737</v>
      </c>
      <c r="BV28" s="649" t="s">
        <v>737</v>
      </c>
      <c r="BW28" s="649" t="s">
        <v>737</v>
      </c>
      <c r="BX28" s="649" t="s">
        <v>737</v>
      </c>
      <c r="BY28" s="1197">
        <v>5.0999999999999996</v>
      </c>
      <c r="BZ28" s="1197">
        <v>5.0999999999999996</v>
      </c>
      <c r="CA28" s="1197">
        <v>5.0999999999999996</v>
      </c>
      <c r="CB28" s="1197">
        <v>5.0999999999999996</v>
      </c>
      <c r="CC28" s="1197">
        <v>5.0999999999999996</v>
      </c>
      <c r="CD28" s="1197">
        <v>5.0999999999999996</v>
      </c>
      <c r="CE28" s="649">
        <v>5.1100000000000003</v>
      </c>
      <c r="CF28" s="649">
        <v>5.1100000000000003</v>
      </c>
      <c r="CG28" s="649">
        <v>5.1100000000000003</v>
      </c>
      <c r="CH28" s="649">
        <v>5.1100000000000003</v>
      </c>
      <c r="CI28" s="649">
        <v>5.1100000000000003</v>
      </c>
      <c r="CJ28" s="649">
        <v>5.1100000000000003</v>
      </c>
      <c r="CK28" s="649">
        <v>5.12</v>
      </c>
      <c r="CL28" s="649">
        <v>5.12</v>
      </c>
      <c r="CM28" s="649">
        <v>5.12</v>
      </c>
      <c r="CN28" s="649">
        <v>5.12</v>
      </c>
      <c r="CO28" s="649">
        <v>5.12</v>
      </c>
      <c r="CP28" s="649">
        <v>5.12</v>
      </c>
      <c r="CQ28" s="649">
        <v>5.13</v>
      </c>
      <c r="CR28" s="649">
        <v>5.13</v>
      </c>
      <c r="CS28" s="649">
        <v>5.13</v>
      </c>
      <c r="CT28" s="649">
        <v>5.13</v>
      </c>
      <c r="CU28" s="649">
        <v>5.13</v>
      </c>
      <c r="CV28" s="649">
        <v>5.13</v>
      </c>
      <c r="CW28" s="649" t="s">
        <v>761</v>
      </c>
      <c r="CX28" s="649" t="s">
        <v>761</v>
      </c>
      <c r="CY28" s="649" t="s">
        <v>761</v>
      </c>
      <c r="CZ28" s="649" t="s">
        <v>761</v>
      </c>
      <c r="DA28" s="649" t="s">
        <v>761</v>
      </c>
      <c r="DB28" s="649" t="s">
        <v>761</v>
      </c>
      <c r="DC28" s="649" t="s">
        <v>763</v>
      </c>
      <c r="DD28" s="649" t="s">
        <v>763</v>
      </c>
      <c r="DE28" s="649" t="s">
        <v>763</v>
      </c>
      <c r="DF28" s="649" t="s">
        <v>763</v>
      </c>
      <c r="DG28" s="649" t="s">
        <v>763</v>
      </c>
      <c r="DH28" s="649" t="s">
        <v>763</v>
      </c>
      <c r="DI28" s="649" t="s">
        <v>764</v>
      </c>
      <c r="DJ28" s="649" t="s">
        <v>764</v>
      </c>
      <c r="DK28" s="649" t="s">
        <v>764</v>
      </c>
      <c r="DL28" s="649" t="s">
        <v>764</v>
      </c>
      <c r="DM28" s="649" t="s">
        <v>764</v>
      </c>
      <c r="DN28" s="649" t="s">
        <v>764</v>
      </c>
      <c r="DO28" s="649" t="s">
        <v>766</v>
      </c>
      <c r="DP28" s="649" t="s">
        <v>766</v>
      </c>
      <c r="DQ28" s="649" t="s">
        <v>766</v>
      </c>
      <c r="DR28" s="649" t="s">
        <v>766</v>
      </c>
      <c r="DS28" s="649" t="s">
        <v>766</v>
      </c>
      <c r="DT28" s="649" t="s">
        <v>766</v>
      </c>
      <c r="DU28" s="649" t="s">
        <v>776</v>
      </c>
      <c r="DV28" s="649" t="s">
        <v>776</v>
      </c>
      <c r="DW28" s="649" t="s">
        <v>776</v>
      </c>
      <c r="DX28" s="649" t="s">
        <v>776</v>
      </c>
      <c r="DY28" s="649" t="s">
        <v>776</v>
      </c>
      <c r="DZ28" s="649" t="s">
        <v>776</v>
      </c>
      <c r="EA28" s="649" t="s">
        <v>778</v>
      </c>
      <c r="EB28" s="649" t="s">
        <v>778</v>
      </c>
      <c r="EC28" s="649" t="s">
        <v>778</v>
      </c>
      <c r="ED28" s="649" t="s">
        <v>778</v>
      </c>
      <c r="EE28" s="649" t="s">
        <v>778</v>
      </c>
      <c r="EF28" s="649" t="s">
        <v>778</v>
      </c>
    </row>
  </sheetData>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H71"/>
  <sheetViews>
    <sheetView topLeftCell="A56" zoomScaleNormal="100" workbookViewId="0">
      <selection activeCell="J69" sqref="J69"/>
    </sheetView>
  </sheetViews>
  <sheetFormatPr defaultColWidth="9.08984375" defaultRowHeight="13" x14ac:dyDescent="0.3"/>
  <cols>
    <col min="1" max="2" width="1.7265625" style="1211" customWidth="1"/>
    <col min="3" max="3" width="29.08984375" style="1211" bestFit="1" customWidth="1"/>
    <col min="4" max="4" width="68.81640625" style="1211" bestFit="1" customWidth="1"/>
    <col min="5" max="5" width="6.36328125" style="1211" bestFit="1" customWidth="1"/>
    <col min="6" max="6" width="1.7265625" style="1211" customWidth="1"/>
    <col min="7" max="16384" width="9.08984375" style="1211"/>
  </cols>
  <sheetData>
    <row r="2" spans="2:6" ht="9" customHeight="1" thickBot="1" x14ac:dyDescent="0.35"/>
    <row r="3" spans="2:6" ht="9" customHeight="1" thickBot="1" x14ac:dyDescent="0.35">
      <c r="B3" s="1212"/>
      <c r="C3" s="1213"/>
      <c r="D3" s="1213"/>
      <c r="E3" s="1213"/>
      <c r="F3" s="1214"/>
    </row>
    <row r="4" spans="2:6" ht="13.5" thickBot="1" x14ac:dyDescent="0.35">
      <c r="B4" s="1215"/>
      <c r="C4" s="1216" t="s">
        <v>1114</v>
      </c>
      <c r="D4" s="1217"/>
      <c r="E4" s="1218"/>
      <c r="F4" s="1219"/>
    </row>
    <row r="5" spans="2:6" ht="13.5" thickBot="1" x14ac:dyDescent="0.35">
      <c r="B5" s="1215"/>
      <c r="C5" s="1220"/>
      <c r="D5" s="1220"/>
      <c r="E5" s="1220"/>
      <c r="F5" s="1219"/>
    </row>
    <row r="6" spans="2:6" ht="13.5" thickBot="1" x14ac:dyDescent="0.35">
      <c r="B6" s="1215"/>
      <c r="C6" s="1221" t="s">
        <v>86</v>
      </c>
      <c r="D6" s="1222" t="s">
        <v>87</v>
      </c>
      <c r="E6" s="1223"/>
      <c r="F6" s="1219"/>
    </row>
    <row r="7" spans="2:6" x14ac:dyDescent="0.3">
      <c r="B7" s="1215"/>
      <c r="C7" s="1224" t="s">
        <v>88</v>
      </c>
      <c r="D7" s="1224" t="s">
        <v>89</v>
      </c>
      <c r="E7" s="1224" t="b">
        <f>IF((IFERROR(MATCH(D7,'5'!$D$17:$D$84,0),0))&lt;&gt;0,TRUE,FALSE)</f>
        <v>1</v>
      </c>
      <c r="F7" s="1219"/>
    </row>
    <row r="8" spans="2:6" x14ac:dyDescent="0.3">
      <c r="B8" s="1215"/>
      <c r="C8" s="1224" t="s">
        <v>91</v>
      </c>
      <c r="D8" s="1224" t="s">
        <v>92</v>
      </c>
      <c r="E8" s="1224" t="b">
        <f>IF((IFERROR(MATCH(D8,'5'!$D$17:$D$84,0),0))&lt;&gt;0,TRUE,FALSE)</f>
        <v>1</v>
      </c>
      <c r="F8" s="1219"/>
    </row>
    <row r="9" spans="2:6" x14ac:dyDescent="0.3">
      <c r="B9" s="1215"/>
      <c r="C9" s="1224" t="s">
        <v>91</v>
      </c>
      <c r="D9" s="1224" t="s">
        <v>94</v>
      </c>
      <c r="E9" s="1224" t="b">
        <f>IF((IFERROR(MATCH(D9,'5'!$D$17:$D$84,0),0))&lt;&gt;0,TRUE,FALSE)</f>
        <v>1</v>
      </c>
      <c r="F9" s="1219"/>
    </row>
    <row r="10" spans="2:6" x14ac:dyDescent="0.3">
      <c r="B10" s="1215"/>
      <c r="C10" s="1224" t="s">
        <v>1115</v>
      </c>
      <c r="D10" s="1224" t="s">
        <v>97</v>
      </c>
      <c r="E10" s="1224" t="b">
        <f>IF((IFERROR(MATCH(D10,'5'!$D$17:$D$84,0),0))&lt;&gt;0,TRUE,FALSE)</f>
        <v>1</v>
      </c>
      <c r="F10" s="1219"/>
    </row>
    <row r="11" spans="2:6" x14ac:dyDescent="0.3">
      <c r="B11" s="1215"/>
      <c r="C11" s="1224" t="s">
        <v>1115</v>
      </c>
      <c r="D11" s="1224" t="s">
        <v>99</v>
      </c>
      <c r="E11" s="1224" t="b">
        <f>IF((IFERROR(MATCH(D11,'5'!$D$17:$D$84,0),0))&lt;&gt;0,TRUE,FALSE)</f>
        <v>1</v>
      </c>
      <c r="F11" s="1219"/>
    </row>
    <row r="12" spans="2:6" x14ac:dyDescent="0.3">
      <c r="B12" s="1215"/>
      <c r="C12" s="1224" t="s">
        <v>1115</v>
      </c>
      <c r="D12" s="1224" t="s">
        <v>100</v>
      </c>
      <c r="E12" s="1224" t="b">
        <f>IF((IFERROR(MATCH(D12,'5'!$D$17:$D$84,0),0))&lt;&gt;0,TRUE,FALSE)</f>
        <v>1</v>
      </c>
      <c r="F12" s="1219"/>
    </row>
    <row r="13" spans="2:6" x14ac:dyDescent="0.3">
      <c r="B13" s="1215"/>
      <c r="C13" s="1224" t="s">
        <v>1115</v>
      </c>
      <c r="D13" s="1224" t="s">
        <v>101</v>
      </c>
      <c r="E13" s="1224" t="b">
        <f>IF((IFERROR(MATCH(D13,'5'!$D$17:$D$84,0),0))&lt;&gt;0,TRUE,FALSE)</f>
        <v>1</v>
      </c>
      <c r="F13" s="1219"/>
    </row>
    <row r="14" spans="2:6" x14ac:dyDescent="0.3">
      <c r="B14" s="1215"/>
      <c r="C14" s="1224" t="s">
        <v>1115</v>
      </c>
      <c r="D14" s="1224" t="s">
        <v>102</v>
      </c>
      <c r="E14" s="1224" t="b">
        <f>IF((IFERROR(MATCH(D14,'5'!$D$17:$D$84,0),0))&lt;&gt;0,TRUE,FALSE)</f>
        <v>1</v>
      </c>
      <c r="F14" s="1219"/>
    </row>
    <row r="15" spans="2:6" x14ac:dyDescent="0.3">
      <c r="B15" s="1215"/>
      <c r="C15" s="1224" t="s">
        <v>1115</v>
      </c>
      <c r="D15" s="1224" t="s">
        <v>103</v>
      </c>
      <c r="E15" s="1224" t="b">
        <f>IF((IFERROR(MATCH(D15,'5'!$D$17:$D$84,0),0))&lt;&gt;0,TRUE,FALSE)</f>
        <v>1</v>
      </c>
      <c r="F15" s="1219"/>
    </row>
    <row r="16" spans="2:6" x14ac:dyDescent="0.3">
      <c r="B16" s="1215"/>
      <c r="C16" s="1224" t="s">
        <v>1115</v>
      </c>
      <c r="D16" s="1224" t="s">
        <v>104</v>
      </c>
      <c r="E16" s="1224" t="b">
        <f>IF((IFERROR(MATCH(D16,'5'!$D$17:$D$84,0),0))&lt;&gt;0,TRUE,FALSE)</f>
        <v>1</v>
      </c>
      <c r="F16" s="1219"/>
    </row>
    <row r="17" spans="2:8" x14ac:dyDescent="0.3">
      <c r="B17" s="1215"/>
      <c r="C17" s="1224" t="s">
        <v>1115</v>
      </c>
      <c r="D17" s="1224" t="s">
        <v>105</v>
      </c>
      <c r="E17" s="1224" t="b">
        <f>IF((IFERROR(MATCH(D17,'5'!$D$17:$D$84,0),0))&lt;&gt;0,TRUE,FALSE)</f>
        <v>1</v>
      </c>
      <c r="F17" s="1219"/>
    </row>
    <row r="18" spans="2:8" x14ac:dyDescent="0.3">
      <c r="B18" s="1215"/>
      <c r="C18" s="1224" t="s">
        <v>1115</v>
      </c>
      <c r="D18" s="1224" t="s">
        <v>106</v>
      </c>
      <c r="E18" s="1224" t="b">
        <f>IF((IFERROR(MATCH(D18,'5'!$D$17:$D$84,0),0))&lt;&gt;0,TRUE,FALSE)</f>
        <v>1</v>
      </c>
      <c r="F18" s="1219"/>
    </row>
    <row r="19" spans="2:8" x14ac:dyDescent="0.3">
      <c r="B19" s="1215"/>
      <c r="C19" s="1224" t="s">
        <v>1115</v>
      </c>
      <c r="D19" s="1224" t="s">
        <v>107</v>
      </c>
      <c r="E19" s="1224" t="b">
        <f>IF((IFERROR(MATCH(D19,'5'!$D$17:$D$84,0),0))&lt;&gt;0,TRUE,FALSE)</f>
        <v>1</v>
      </c>
      <c r="F19" s="1219"/>
    </row>
    <row r="20" spans="2:8" x14ac:dyDescent="0.3">
      <c r="B20" s="1215"/>
      <c r="C20" s="1224" t="s">
        <v>108</v>
      </c>
      <c r="D20" s="1224" t="s">
        <v>109</v>
      </c>
      <c r="E20" s="1224" t="b">
        <f>IF((IFERROR(MATCH(D20,'5'!$D$17:$D$84,0),0))&lt;&gt;0,TRUE,FALSE)</f>
        <v>1</v>
      </c>
      <c r="F20" s="1219"/>
    </row>
    <row r="21" spans="2:8" x14ac:dyDescent="0.3">
      <c r="B21" s="1215"/>
      <c r="C21" s="1224" t="s">
        <v>108</v>
      </c>
      <c r="D21" s="1224" t="s">
        <v>110</v>
      </c>
      <c r="E21" s="1224" t="b">
        <f>IF((IFERROR(MATCH(D21,'5'!$D$17:$D$84,0),0))&lt;&gt;0,TRUE,FALSE)</f>
        <v>1</v>
      </c>
      <c r="F21" s="1219"/>
    </row>
    <row r="22" spans="2:8" x14ac:dyDescent="0.3">
      <c r="B22" s="1215"/>
      <c r="C22" s="1224" t="s">
        <v>108</v>
      </c>
      <c r="D22" s="1224" t="s">
        <v>111</v>
      </c>
      <c r="E22" s="1224" t="b">
        <f>IF((IFERROR(MATCH(D22,'5'!$D$17:$D$84,0),0))&lt;&gt;0,TRUE,FALSE)</f>
        <v>1</v>
      </c>
      <c r="F22" s="1219"/>
      <c r="H22" s="1225"/>
    </row>
    <row r="23" spans="2:8" x14ac:dyDescent="0.3">
      <c r="B23" s="1215"/>
      <c r="C23" s="1224" t="s">
        <v>108</v>
      </c>
      <c r="D23" s="1224" t="s">
        <v>112</v>
      </c>
      <c r="E23" s="1224" t="b">
        <f>IF((IFERROR(MATCH(D23,'5'!$D$17:$D$84,0),0))&lt;&gt;0,TRUE,FALSE)</f>
        <v>1</v>
      </c>
      <c r="F23" s="1219"/>
    </row>
    <row r="24" spans="2:8" x14ac:dyDescent="0.3">
      <c r="B24" s="1215"/>
      <c r="C24" s="1224" t="s">
        <v>108</v>
      </c>
      <c r="D24" s="1224" t="s">
        <v>113</v>
      </c>
      <c r="E24" s="1224" t="b">
        <f>IF((IFERROR(MATCH(D24,'5'!$D$17:$D$84,0),0))&lt;&gt;0,TRUE,FALSE)</f>
        <v>1</v>
      </c>
      <c r="F24" s="1219"/>
    </row>
    <row r="25" spans="2:8" x14ac:dyDescent="0.3">
      <c r="B25" s="1215"/>
      <c r="C25" s="1224" t="s">
        <v>108</v>
      </c>
      <c r="D25" s="1224" t="s">
        <v>114</v>
      </c>
      <c r="E25" s="1224" t="b">
        <f>IF((IFERROR(MATCH(D25,'5'!$D$17:$D$84,0),0))&lt;&gt;0,TRUE,FALSE)</f>
        <v>1</v>
      </c>
      <c r="F25" s="1219"/>
    </row>
    <row r="26" spans="2:8" x14ac:dyDescent="0.3">
      <c r="B26" s="1215"/>
      <c r="C26" s="1224" t="s">
        <v>108</v>
      </c>
      <c r="D26" s="1224" t="s">
        <v>115</v>
      </c>
      <c r="E26" s="1224" t="b">
        <f>IF((IFERROR(MATCH(D26,'5'!$D$17:$D$84,0),0))&lt;&gt;0,TRUE,FALSE)</f>
        <v>1</v>
      </c>
      <c r="F26" s="1219"/>
    </row>
    <row r="27" spans="2:8" x14ac:dyDescent="0.3">
      <c r="B27" s="1215"/>
      <c r="C27" s="1224" t="s">
        <v>108</v>
      </c>
      <c r="D27" s="1224" t="s">
        <v>116</v>
      </c>
      <c r="E27" s="1224" t="b">
        <f>IF((IFERROR(MATCH(D27,'5'!$D$17:$D$84,0),0))&lt;&gt;0,TRUE,FALSE)</f>
        <v>1</v>
      </c>
      <c r="F27" s="1219"/>
    </row>
    <row r="28" spans="2:8" x14ac:dyDescent="0.3">
      <c r="B28" s="1215"/>
      <c r="C28" s="1224" t="s">
        <v>117</v>
      </c>
      <c r="D28" s="1224" t="s">
        <v>118</v>
      </c>
      <c r="E28" s="1224" t="b">
        <f>IF((IFERROR(MATCH(D28,'5'!$D$17:$D$84,0),0))&lt;&gt;0,TRUE,FALSE)</f>
        <v>1</v>
      </c>
      <c r="F28" s="1219"/>
    </row>
    <row r="29" spans="2:8" x14ac:dyDescent="0.3">
      <c r="B29" s="1215"/>
      <c r="C29" s="1224" t="s">
        <v>119</v>
      </c>
      <c r="D29" s="1224" t="s">
        <v>120</v>
      </c>
      <c r="E29" s="1224" t="b">
        <f>IF((IFERROR(MATCH(D29,'5'!$D$17:$D$84,0),0))&lt;&gt;0,TRUE,FALSE)</f>
        <v>1</v>
      </c>
      <c r="F29" s="1219"/>
    </row>
    <row r="30" spans="2:8" x14ac:dyDescent="0.3">
      <c r="B30" s="1215"/>
      <c r="C30" s="1224" t="s">
        <v>117</v>
      </c>
      <c r="D30" s="1224" t="s">
        <v>121</v>
      </c>
      <c r="E30" s="1224" t="b">
        <f>IF((IFERROR(MATCH(D30,'5'!$D$17:$D$84,0),0))&lt;&gt;0,TRUE,FALSE)</f>
        <v>1</v>
      </c>
      <c r="F30" s="1219"/>
    </row>
    <row r="31" spans="2:8" x14ac:dyDescent="0.3">
      <c r="B31" s="1215"/>
      <c r="C31" s="1224" t="s">
        <v>117</v>
      </c>
      <c r="D31" s="1224" t="s">
        <v>121</v>
      </c>
      <c r="E31" s="1224" t="b">
        <f>IF((IFERROR(MATCH(D31,'5'!$D$17:$D$84,0),0))&lt;&gt;0,TRUE,FALSE)</f>
        <v>1</v>
      </c>
      <c r="F31" s="1219"/>
    </row>
    <row r="32" spans="2:8" x14ac:dyDescent="0.3">
      <c r="B32" s="1215"/>
      <c r="C32" s="1224" t="s">
        <v>117</v>
      </c>
      <c r="D32" s="1224" t="s">
        <v>121</v>
      </c>
      <c r="E32" s="1224" t="b">
        <f>IF((IFERROR(MATCH(D32,'5'!$D$17:$D$84,0),0))&lt;&gt;0,TRUE,FALSE)</f>
        <v>1</v>
      </c>
      <c r="F32" s="1219"/>
    </row>
    <row r="33" spans="2:6" x14ac:dyDescent="0.3">
      <c r="B33" s="1215"/>
      <c r="C33" s="1224" t="s">
        <v>119</v>
      </c>
      <c r="D33" s="1224" t="s">
        <v>655</v>
      </c>
      <c r="E33" s="1224" t="b">
        <f>IF((IFERROR(MATCH(D33,'5'!$D$17:$D$84,0),0))&lt;&gt;0,TRUE,FALSE)</f>
        <v>1</v>
      </c>
      <c r="F33" s="1219"/>
    </row>
    <row r="34" spans="2:6" x14ac:dyDescent="0.3">
      <c r="B34" s="1215"/>
      <c r="C34" s="1224" t="s">
        <v>117</v>
      </c>
      <c r="D34" s="1224" t="s">
        <v>122</v>
      </c>
      <c r="E34" s="1224" t="b">
        <f>IF((IFERROR(MATCH(D34,'5'!$D$17:$D$84,0),0))&lt;&gt;0,TRUE,FALSE)</f>
        <v>1</v>
      </c>
      <c r="F34" s="1219"/>
    </row>
    <row r="35" spans="2:6" x14ac:dyDescent="0.3">
      <c r="B35" s="1215"/>
      <c r="C35" s="1224" t="s">
        <v>117</v>
      </c>
      <c r="D35" s="1224" t="s">
        <v>123</v>
      </c>
      <c r="E35" s="1224" t="b">
        <f>IF((IFERROR(MATCH(D35,'5'!$D$17:$D$84,0),0))&lt;&gt;0,TRUE,FALSE)</f>
        <v>1</v>
      </c>
      <c r="F35" s="1219"/>
    </row>
    <row r="36" spans="2:6" x14ac:dyDescent="0.3">
      <c r="B36" s="1215"/>
      <c r="C36" s="1224" t="s">
        <v>119</v>
      </c>
      <c r="D36" s="1224" t="s">
        <v>654</v>
      </c>
      <c r="E36" s="1224" t="b">
        <f>IF((IFERROR(MATCH(D36,'5'!$D$17:$D$84,0),0))&lt;&gt;0,TRUE,FALSE)</f>
        <v>1</v>
      </c>
      <c r="F36" s="1219"/>
    </row>
    <row r="37" spans="2:6" x14ac:dyDescent="0.3">
      <c r="B37" s="1215"/>
      <c r="C37" s="1224" t="s">
        <v>117</v>
      </c>
      <c r="D37" s="1224" t="s">
        <v>124</v>
      </c>
      <c r="E37" s="1224" t="b">
        <f>IF((IFERROR(MATCH(D37,'5'!$D$17:$D$84,0),0))&lt;&gt;0,TRUE,FALSE)</f>
        <v>1</v>
      </c>
      <c r="F37" s="1219"/>
    </row>
    <row r="38" spans="2:6" x14ac:dyDescent="0.3">
      <c r="B38" s="1215"/>
      <c r="C38" s="1224" t="s">
        <v>117</v>
      </c>
      <c r="D38" s="1224" t="s">
        <v>124</v>
      </c>
      <c r="E38" s="1224" t="b">
        <f>IF((IFERROR(MATCH(D38,'5'!$D$17:$D$84,0),0))&lt;&gt;0,TRUE,FALSE)</f>
        <v>1</v>
      </c>
      <c r="F38" s="1219"/>
    </row>
    <row r="39" spans="2:6" x14ac:dyDescent="0.3">
      <c r="B39" s="1215"/>
      <c r="C39" s="1224" t="s">
        <v>117</v>
      </c>
      <c r="D39" s="1224" t="s">
        <v>124</v>
      </c>
      <c r="E39" s="1224" t="b">
        <f>IF((IFERROR(MATCH(D39,'5'!$D$17:$D$84,0),0))&lt;&gt;0,TRUE,FALSE)</f>
        <v>1</v>
      </c>
      <c r="F39" s="1219"/>
    </row>
    <row r="40" spans="2:6" x14ac:dyDescent="0.3">
      <c r="B40" s="1215"/>
      <c r="C40" s="1224" t="s">
        <v>117</v>
      </c>
      <c r="D40" s="1224" t="s">
        <v>125</v>
      </c>
      <c r="E40" s="1224" t="b">
        <f>IF((IFERROR(MATCH(D40,'5'!$D$17:$D$84,0),0))&lt;&gt;0,TRUE,FALSE)</f>
        <v>1</v>
      </c>
      <c r="F40" s="1219"/>
    </row>
    <row r="41" spans="2:6" x14ac:dyDescent="0.3">
      <c r="B41" s="1215"/>
      <c r="C41" s="1224" t="s">
        <v>117</v>
      </c>
      <c r="D41" s="1224" t="s">
        <v>656</v>
      </c>
      <c r="E41" s="1224" t="b">
        <f>IF((IFERROR(MATCH(D41,'5'!$D$17:$D$84,0),0))&lt;&gt;0,TRUE,FALSE)</f>
        <v>1</v>
      </c>
      <c r="F41" s="1219"/>
    </row>
    <row r="42" spans="2:6" x14ac:dyDescent="0.3">
      <c r="B42" s="1215"/>
      <c r="C42" s="1224" t="s">
        <v>117</v>
      </c>
      <c r="D42" s="1224" t="s">
        <v>1490</v>
      </c>
      <c r="E42" s="1224" t="b">
        <f>IF((IFERROR(MATCH(D42,'5'!$D$17:$D$84,0),0))&lt;&gt;0,TRUE,FALSE)</f>
        <v>1</v>
      </c>
      <c r="F42" s="1219"/>
    </row>
    <row r="43" spans="2:6" x14ac:dyDescent="0.3">
      <c r="B43" s="1215"/>
      <c r="C43" s="1224" t="s">
        <v>117</v>
      </c>
      <c r="D43" s="1224" t="s">
        <v>1491</v>
      </c>
      <c r="E43" s="1224" t="b">
        <f>IF((IFERROR(MATCH(D43,'5'!$D$17:$D$84,0),0))&lt;&gt;0,TRUE,FALSE)</f>
        <v>1</v>
      </c>
      <c r="F43" s="1219"/>
    </row>
    <row r="44" spans="2:6" x14ac:dyDescent="0.3">
      <c r="B44" s="1215"/>
      <c r="C44" s="1224" t="s">
        <v>117</v>
      </c>
      <c r="D44" s="1224" t="s">
        <v>1492</v>
      </c>
      <c r="E44" s="1224" t="b">
        <f>IF((IFERROR(MATCH(D44,'5'!$D$17:$D$84,0),0))&lt;&gt;0,TRUE,FALSE)</f>
        <v>1</v>
      </c>
      <c r="F44" s="1219"/>
    </row>
    <row r="45" spans="2:6" x14ac:dyDescent="0.3">
      <c r="B45" s="1215"/>
      <c r="C45" s="1224" t="s">
        <v>126</v>
      </c>
      <c r="D45" s="1224" t="s">
        <v>127</v>
      </c>
      <c r="E45" s="1224" t="b">
        <f>IF((IFERROR(MATCH(D45,'5'!$D$17:$D$84,0),0))&lt;&gt;0,TRUE,FALSE)</f>
        <v>1</v>
      </c>
      <c r="F45" s="1219"/>
    </row>
    <row r="46" spans="2:6" x14ac:dyDescent="0.3">
      <c r="B46" s="1215"/>
      <c r="C46" s="1224" t="s">
        <v>126</v>
      </c>
      <c r="D46" s="1224" t="s">
        <v>128</v>
      </c>
      <c r="E46" s="1224" t="b">
        <f>IF((IFERROR(MATCH(D46,'5'!$D$17:$D$84,0),0))&lt;&gt;0,TRUE,FALSE)</f>
        <v>1</v>
      </c>
      <c r="F46" s="1219"/>
    </row>
    <row r="47" spans="2:6" x14ac:dyDescent="0.3">
      <c r="B47" s="1215"/>
      <c r="C47" s="1224" t="s">
        <v>126</v>
      </c>
      <c r="D47" s="1224" t="s">
        <v>129</v>
      </c>
      <c r="E47" s="1224" t="b">
        <f>IF((IFERROR(MATCH(D47,'5'!$D$17:$D$84,0),0))&lt;&gt;0,TRUE,FALSE)</f>
        <v>1</v>
      </c>
      <c r="F47" s="1219"/>
    </row>
    <row r="48" spans="2:6" x14ac:dyDescent="0.3">
      <c r="B48" s="1215"/>
      <c r="C48" s="1224" t="s">
        <v>126</v>
      </c>
      <c r="D48" s="1224" t="s">
        <v>130</v>
      </c>
      <c r="E48" s="1224" t="b">
        <f>IF((IFERROR(MATCH(D48,'5'!$D$17:$D$84,0),0))&lt;&gt;0,TRUE,FALSE)</f>
        <v>1</v>
      </c>
      <c r="F48" s="1219"/>
    </row>
    <row r="49" spans="2:6" x14ac:dyDescent="0.3">
      <c r="B49" s="1215"/>
      <c r="C49" s="1224" t="s">
        <v>126</v>
      </c>
      <c r="D49" s="1224" t="s">
        <v>131</v>
      </c>
      <c r="E49" s="1224" t="b">
        <f>IF((IFERROR(MATCH(D49,'5'!$D$17:$D$84,0),0))&lt;&gt;0,TRUE,FALSE)</f>
        <v>1</v>
      </c>
      <c r="F49" s="1219"/>
    </row>
    <row r="50" spans="2:6" ht="15" customHeight="1" x14ac:dyDescent="0.3">
      <c r="B50" s="1215"/>
      <c r="C50" s="1224" t="s">
        <v>126</v>
      </c>
      <c r="D50" s="1224" t="s">
        <v>132</v>
      </c>
      <c r="E50" s="1224" t="b">
        <f>IF((IFERROR(MATCH(D50,'5'!$D$17:$D$84,0),0))&lt;&gt;0,TRUE,FALSE)</f>
        <v>1</v>
      </c>
      <c r="F50" s="1219"/>
    </row>
    <row r="51" spans="2:6" ht="15.75" customHeight="1" x14ac:dyDescent="0.3">
      <c r="B51" s="1215"/>
      <c r="C51" s="1224" t="s">
        <v>126</v>
      </c>
      <c r="D51" s="1224" t="s">
        <v>133</v>
      </c>
      <c r="E51" s="1224" t="b">
        <f>IF((IFERROR(MATCH(D51,'5'!$D$17:$D$84,0),0))&lt;&gt;0,TRUE,FALSE)</f>
        <v>1</v>
      </c>
      <c r="F51" s="1219"/>
    </row>
    <row r="52" spans="2:6" ht="15.75" customHeight="1" x14ac:dyDescent="0.3">
      <c r="B52" s="1215"/>
      <c r="C52" s="1224" t="s">
        <v>126</v>
      </c>
      <c r="D52" s="1224" t="s">
        <v>1487</v>
      </c>
      <c r="E52" s="1224" t="b">
        <f>IF((IFERROR(MATCH(D52,'5'!$D$17:$D$84,0),0))&lt;&gt;0,TRUE,FALSE)</f>
        <v>1</v>
      </c>
      <c r="F52" s="1219"/>
    </row>
    <row r="53" spans="2:6" ht="15.75" customHeight="1" x14ac:dyDescent="0.3">
      <c r="B53" s="1215"/>
      <c r="C53" s="1224" t="s">
        <v>126</v>
      </c>
      <c r="D53" s="1224" t="s">
        <v>1488</v>
      </c>
      <c r="E53" s="1224" t="b">
        <f>IF((IFERROR(MATCH(D53,'5'!$D$17:$D$84,0),0))&lt;&gt;0,TRUE,FALSE)</f>
        <v>1</v>
      </c>
      <c r="F53" s="1219"/>
    </row>
    <row r="54" spans="2:6" ht="15.75" customHeight="1" x14ac:dyDescent="0.3">
      <c r="B54" s="1215"/>
      <c r="C54" s="1224" t="s">
        <v>126</v>
      </c>
      <c r="D54" s="1224" t="s">
        <v>1489</v>
      </c>
      <c r="E54" s="1224" t="b">
        <f>IF((IFERROR(MATCH(D54,'5'!$D$17:$D$84,0),0))&lt;&gt;0,TRUE,FALSE)</f>
        <v>1</v>
      </c>
      <c r="F54" s="1219"/>
    </row>
    <row r="55" spans="2:6" x14ac:dyDescent="0.3">
      <c r="B55" s="1215"/>
      <c r="C55" s="1224" t="s">
        <v>134</v>
      </c>
      <c r="D55" s="1224" t="s">
        <v>135</v>
      </c>
      <c r="E55" s="1224" t="b">
        <f>IF((IFERROR(MATCH(D55,'5'!$D$17:$D$84,0),0))&lt;&gt;0,TRUE,FALSE)</f>
        <v>1</v>
      </c>
      <c r="F55" s="1219"/>
    </row>
    <row r="56" spans="2:6" x14ac:dyDescent="0.3">
      <c r="B56" s="1215"/>
      <c r="C56" s="1224" t="s">
        <v>134</v>
      </c>
      <c r="D56" s="1224" t="s">
        <v>657</v>
      </c>
      <c r="E56" s="1224" t="b">
        <f>IF((IFERROR(MATCH(D56,'5'!$D$17:$D$84,0),0))&lt;&gt;0,TRUE,FALSE)</f>
        <v>1</v>
      </c>
      <c r="F56" s="1219"/>
    </row>
    <row r="57" spans="2:6" x14ac:dyDescent="0.3">
      <c r="B57" s="1215"/>
      <c r="C57" s="1224" t="s">
        <v>134</v>
      </c>
      <c r="D57" s="1224" t="s">
        <v>136</v>
      </c>
      <c r="E57" s="1224" t="b">
        <f>IF((IFERROR(MATCH(D57,'5'!$D$17:$D$84,0),0))&lt;&gt;0,TRUE,FALSE)</f>
        <v>1</v>
      </c>
      <c r="F57" s="1219"/>
    </row>
    <row r="58" spans="2:6" x14ac:dyDescent="0.3">
      <c r="B58" s="1215"/>
      <c r="C58" s="1224" t="s">
        <v>137</v>
      </c>
      <c r="D58" s="1224" t="s">
        <v>138</v>
      </c>
      <c r="E58" s="1224" t="b">
        <f>IF((IFERROR(MATCH(D58,'5'!$D$17:$D$84,0),0))&lt;&gt;0,TRUE,FALSE)</f>
        <v>1</v>
      </c>
      <c r="F58" s="1219"/>
    </row>
    <row r="59" spans="2:6" x14ac:dyDescent="0.3">
      <c r="B59" s="1215"/>
      <c r="C59" s="1224" t="s">
        <v>137</v>
      </c>
      <c r="D59" s="1224" t="s">
        <v>139</v>
      </c>
      <c r="E59" s="1224" t="b">
        <f>IF((IFERROR(MATCH(D59,'5'!$D$17:$D$84,0),0))&lt;&gt;0,TRUE,FALSE)</f>
        <v>1</v>
      </c>
      <c r="F59" s="1219"/>
    </row>
    <row r="60" spans="2:6" x14ac:dyDescent="0.3">
      <c r="B60" s="1215"/>
      <c r="C60" s="1224" t="s">
        <v>137</v>
      </c>
      <c r="D60" s="1224" t="s">
        <v>140</v>
      </c>
      <c r="E60" s="1224" t="b">
        <f>IF((IFERROR(MATCH(D60,'5'!$D$17:$D$84,0),0))&lt;&gt;0,TRUE,FALSE)</f>
        <v>1</v>
      </c>
      <c r="F60" s="1219"/>
    </row>
    <row r="61" spans="2:6" x14ac:dyDescent="0.3">
      <c r="B61" s="1215"/>
      <c r="C61" s="1224" t="s">
        <v>137</v>
      </c>
      <c r="D61" s="1224" t="s">
        <v>141</v>
      </c>
      <c r="E61" s="1224" t="b">
        <f>IF((IFERROR(MATCH(D61,'5'!$D$17:$D$84,0),0))&lt;&gt;0,TRUE,FALSE)</f>
        <v>1</v>
      </c>
      <c r="F61" s="1219"/>
    </row>
    <row r="62" spans="2:6" x14ac:dyDescent="0.3">
      <c r="B62" s="1215"/>
      <c r="C62" s="1224" t="s">
        <v>137</v>
      </c>
      <c r="D62" s="1224" t="s">
        <v>142</v>
      </c>
      <c r="E62" s="1224" t="b">
        <f>IF((IFERROR(MATCH(D62,'5'!$D$17:$D$84,0),0))&lt;&gt;0,TRUE,FALSE)</f>
        <v>1</v>
      </c>
      <c r="F62" s="1219"/>
    </row>
    <row r="63" spans="2:6" x14ac:dyDescent="0.3">
      <c r="B63" s="1215"/>
      <c r="C63" s="1224" t="s">
        <v>137</v>
      </c>
      <c r="D63" s="1224" t="s">
        <v>143</v>
      </c>
      <c r="E63" s="1224" t="b">
        <f>IF((IFERROR(MATCH(D63,'5'!$D$17:$D$84,0),0))&lt;&gt;0,TRUE,FALSE)</f>
        <v>1</v>
      </c>
      <c r="F63" s="1219"/>
    </row>
    <row r="64" spans="2:6" x14ac:dyDescent="0.3">
      <c r="B64" s="1215"/>
      <c r="C64" s="1224" t="s">
        <v>137</v>
      </c>
      <c r="D64" s="1224" t="s">
        <v>144</v>
      </c>
      <c r="E64" s="1224" t="b">
        <f>IF((IFERROR(MATCH(D64,'5'!$D$17:$D$84,0),0))&lt;&gt;0,TRUE,FALSE)</f>
        <v>1</v>
      </c>
      <c r="F64" s="1219"/>
    </row>
    <row r="65" spans="2:6" x14ac:dyDescent="0.3">
      <c r="B65" s="1215"/>
      <c r="C65" s="1224" t="s">
        <v>137</v>
      </c>
      <c r="D65" s="1224" t="s">
        <v>1493</v>
      </c>
      <c r="E65" s="1224" t="b">
        <f>IF((IFERROR(MATCH(D65,'5'!$D$17:$D$84,0),0))&lt;&gt;0,TRUE,FALSE)</f>
        <v>1</v>
      </c>
      <c r="F65" s="1219"/>
    </row>
    <row r="66" spans="2:6" x14ac:dyDescent="0.3">
      <c r="B66" s="1215"/>
      <c r="C66" s="1224" t="s">
        <v>137</v>
      </c>
      <c r="D66" s="1224" t="s">
        <v>1494</v>
      </c>
      <c r="E66" s="1224" t="b">
        <f>IF((IFERROR(MATCH(D66,'5'!$D$17:$D$84,0),0))&lt;&gt;0,TRUE,FALSE)</f>
        <v>1</v>
      </c>
      <c r="F66" s="1219"/>
    </row>
    <row r="67" spans="2:6" x14ac:dyDescent="0.3">
      <c r="B67" s="1215"/>
      <c r="C67" s="1224" t="s">
        <v>137</v>
      </c>
      <c r="D67" s="1224" t="s">
        <v>653</v>
      </c>
      <c r="E67" s="1224" t="b">
        <f>IF((IFERROR(MATCH(D67,'5'!$D$17:$D$84,0),0))&lt;&gt;0,TRUE,FALSE)</f>
        <v>1</v>
      </c>
      <c r="F67" s="1219"/>
    </row>
    <row r="68" spans="2:6" ht="9" customHeight="1" thickBot="1" x14ac:dyDescent="0.35">
      <c r="B68" s="2080"/>
      <c r="C68" s="2079"/>
      <c r="D68" s="2079"/>
      <c r="E68" s="2079"/>
      <c r="F68" s="1226"/>
    </row>
    <row r="70" spans="2:6" ht="13.5" thickBot="1" x14ac:dyDescent="0.35"/>
    <row r="71" spans="2:6" ht="13.5" thickBot="1" x14ac:dyDescent="0.35">
      <c r="E71" s="1227">
        <f>COUNTIF(E7:E66,TRUE)</f>
        <v>60</v>
      </c>
    </row>
  </sheetData>
  <sheetProtection formatCells="0" formatColumns="0" formatRows="0" insertRows="0"/>
  <conditionalFormatting sqref="E8:E67">
    <cfRule type="cellIs" dxfId="168" priority="1" operator="equal">
      <formula>FALSE</formula>
    </cfRule>
  </conditionalFormatting>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ED10"/>
  <sheetViews>
    <sheetView workbookViewId="0">
      <selection activeCell="F26" sqref="F26"/>
    </sheetView>
  </sheetViews>
  <sheetFormatPr defaultRowHeight="14.5" x14ac:dyDescent="0.35"/>
  <cols>
    <col min="1" max="1" width="8" bestFit="1" customWidth="1"/>
    <col min="2" max="2" width="27.08984375" customWidth="1"/>
    <col min="3" max="3" width="13.08984375" customWidth="1"/>
    <col min="4" max="4" width="34.08984375" customWidth="1"/>
    <col min="5" max="5" width="12.81640625" customWidth="1"/>
    <col min="6" max="6" width="15.81640625" customWidth="1"/>
    <col min="7" max="7" width="16" customWidth="1"/>
    <col min="8" max="8" width="14.81640625" bestFit="1" customWidth="1"/>
    <col min="9" max="9" width="8" bestFit="1" customWidth="1"/>
    <col min="10" max="10" width="9.26953125" bestFit="1" customWidth="1"/>
    <col min="11" max="11" width="16.7265625" customWidth="1"/>
    <col min="12" max="12" width="16.81640625" customWidth="1"/>
    <col min="13" max="13" width="18.81640625" customWidth="1"/>
    <col min="14" max="14" width="9.26953125" bestFit="1" customWidth="1"/>
    <col min="16" max="16" width="19.26953125" customWidth="1"/>
    <col min="17" max="17" width="23.08984375" customWidth="1"/>
    <col min="19" max="19" width="8.81640625" bestFit="1" customWidth="1"/>
    <col min="20" max="27" width="3.81640625" customWidth="1"/>
    <col min="28" max="28" width="8.81640625" bestFit="1" customWidth="1"/>
    <col min="29" max="29" width="8" bestFit="1" customWidth="1"/>
    <col min="30" max="30" width="8" customWidth="1"/>
    <col min="31" max="31" width="10.7265625" customWidth="1"/>
    <col min="32" max="32" width="32.81640625" bestFit="1" customWidth="1"/>
    <col min="33" max="33" width="25.6328125" bestFit="1" customWidth="1"/>
    <col min="34" max="34" width="18.7265625" bestFit="1" customWidth="1"/>
    <col min="35" max="35" width="20.81640625" bestFit="1" customWidth="1"/>
    <col min="36" max="36" width="16.08984375" bestFit="1" customWidth="1"/>
    <col min="37" max="37" width="9.08984375" bestFit="1" customWidth="1"/>
    <col min="38" max="38" width="37.7265625" bestFit="1" customWidth="1"/>
    <col min="39" max="39" width="17.81640625" bestFit="1" customWidth="1"/>
    <col min="40" max="40" width="14.6328125" bestFit="1" customWidth="1"/>
    <col min="41" max="41" width="18" bestFit="1" customWidth="1"/>
    <col min="42" max="42" width="8.08984375" bestFit="1" customWidth="1"/>
    <col min="43" max="43" width="6.7265625" style="1528" bestFit="1" customWidth="1"/>
    <col min="44" max="44" width="11.36328125" style="1528" bestFit="1" customWidth="1"/>
    <col min="45" max="45" width="12.6328125" style="1528" bestFit="1" customWidth="1"/>
    <col min="46" max="46" width="29.08984375" style="1528" bestFit="1" customWidth="1"/>
    <col min="47" max="47" width="33.26953125" style="1528" bestFit="1" customWidth="1"/>
    <col min="48" max="48" width="3" bestFit="1" customWidth="1"/>
    <col min="49" max="49" width="8" customWidth="1"/>
    <col min="50" max="50" width="10.7265625" customWidth="1"/>
    <col min="51" max="51" width="32.81640625" bestFit="1" customWidth="1"/>
    <col min="52" max="52" width="25.6328125" bestFit="1" customWidth="1"/>
    <col min="53" max="53" width="18.7265625" bestFit="1" customWidth="1"/>
    <col min="54" max="54" width="20.81640625" bestFit="1" customWidth="1"/>
    <col min="55" max="55" width="16.08984375" bestFit="1" customWidth="1"/>
    <col min="56" max="56" width="9.08984375" bestFit="1" customWidth="1"/>
    <col min="57" max="57" width="37.7265625" bestFit="1" customWidth="1"/>
    <col min="58" max="58" width="17.81640625" bestFit="1" customWidth="1"/>
    <col min="59" max="59" width="14.6328125" bestFit="1" customWidth="1"/>
    <col min="60" max="60" width="18" bestFit="1" customWidth="1"/>
    <col min="61" max="61" width="8.08984375" bestFit="1" customWidth="1"/>
    <col min="62" max="62" width="6.7265625" bestFit="1" customWidth="1"/>
    <col min="63" max="63" width="11.36328125" bestFit="1" customWidth="1"/>
    <col min="64" max="64" width="12.6328125" style="1528" bestFit="1" customWidth="1"/>
    <col min="65" max="65" width="29.08984375" style="1528" bestFit="1" customWidth="1"/>
    <col min="66" max="66" width="33.26953125" style="1528" bestFit="1" customWidth="1"/>
    <col min="67" max="67" width="35.26953125" bestFit="1" customWidth="1"/>
    <col min="68" max="69" width="8" bestFit="1" customWidth="1"/>
    <col min="70" max="70" width="15.26953125" customWidth="1"/>
    <col min="71" max="71" width="16.08984375" customWidth="1"/>
    <col min="72" max="73" width="8" bestFit="1" customWidth="1"/>
    <col min="74" max="74" width="9.36328125" customWidth="1"/>
    <col min="75" max="75" width="8.7265625" customWidth="1"/>
    <col min="76" max="76" width="10.08984375" customWidth="1"/>
    <col min="77" max="77" width="10.26953125" customWidth="1"/>
    <col min="78" max="78" width="11" customWidth="1"/>
    <col min="79" max="79" width="11.08984375" customWidth="1"/>
    <col min="80" max="80" width="4.36328125" customWidth="1"/>
    <col min="81" max="81" width="4.6328125" customWidth="1"/>
    <col min="82" max="82" width="9.26953125" bestFit="1" customWidth="1"/>
    <col min="84" max="84" width="10.6328125" style="1528" customWidth="1"/>
    <col min="85" max="85" width="4.08984375" customWidth="1"/>
    <col min="87" max="87" width="9" bestFit="1" customWidth="1"/>
    <col min="88" max="88" width="14.36328125" customWidth="1"/>
    <col min="89" max="89" width="18" customWidth="1"/>
    <col min="90" max="91" width="9" bestFit="1" customWidth="1"/>
    <col min="92" max="92" width="5.26953125" customWidth="1"/>
    <col min="93" max="93" width="4.6328125" customWidth="1"/>
    <col min="94" max="94" width="6.7265625" customWidth="1"/>
    <col min="95" max="99" width="4.7265625" customWidth="1"/>
    <col min="100" max="100" width="5" customWidth="1"/>
    <col min="101" max="101" width="4" customWidth="1"/>
    <col min="102" max="102" width="5" customWidth="1"/>
    <col min="103" max="103" width="4" customWidth="1"/>
    <col min="104" max="104" width="5" customWidth="1"/>
    <col min="105" max="105" width="4" customWidth="1"/>
    <col min="106" max="106" width="5" customWidth="1"/>
    <col min="107" max="107" width="4" customWidth="1"/>
    <col min="108" max="108" width="5" customWidth="1"/>
    <col min="109" max="109" width="4" customWidth="1"/>
    <col min="110" max="110" width="9" bestFit="1" customWidth="1"/>
    <col min="112" max="113" width="11.08984375" customWidth="1"/>
    <col min="114" max="115" width="10" customWidth="1"/>
    <col min="116" max="117" width="10.26953125" customWidth="1"/>
    <col min="120" max="121" width="7.81640625" customWidth="1"/>
    <col min="122" max="122" width="8.81640625" customWidth="1"/>
    <col min="124" max="124" width="9" bestFit="1" customWidth="1"/>
    <col min="125" max="125" width="22.81640625" customWidth="1"/>
    <col min="126" max="126" width="19.81640625" customWidth="1"/>
    <col min="127" max="127" width="29" customWidth="1"/>
    <col min="128" max="128" width="9" bestFit="1" customWidth="1"/>
    <col min="129" max="129" width="10" bestFit="1" customWidth="1"/>
    <col min="130" max="130" width="9.6328125" customWidth="1"/>
    <col min="131" max="131" width="10" bestFit="1" customWidth="1"/>
    <col min="132" max="132" width="10.08984375" bestFit="1" customWidth="1"/>
    <col min="133" max="133" width="9.6328125" bestFit="1" customWidth="1"/>
    <col min="134" max="134" width="10.08984375" bestFit="1" customWidth="1"/>
  </cols>
  <sheetData>
    <row r="1" spans="1:134" x14ac:dyDescent="0.35">
      <c r="A1" s="1601" t="s">
        <v>1390</v>
      </c>
      <c r="B1" t="s">
        <v>1391</v>
      </c>
      <c r="C1" t="s">
        <v>1392</v>
      </c>
      <c r="D1" t="s">
        <v>1393</v>
      </c>
      <c r="E1" t="s">
        <v>1394</v>
      </c>
      <c r="F1" t="s">
        <v>1395</v>
      </c>
      <c r="G1" t="s">
        <v>1396</v>
      </c>
      <c r="H1" t="s">
        <v>1397</v>
      </c>
      <c r="I1" s="1601" t="s">
        <v>1398</v>
      </c>
      <c r="J1" s="1602" t="s">
        <v>1399</v>
      </c>
      <c r="K1" t="s">
        <v>1400</v>
      </c>
      <c r="L1" t="s">
        <v>48</v>
      </c>
      <c r="M1" t="s">
        <v>49</v>
      </c>
      <c r="N1" s="1602" t="s">
        <v>1401</v>
      </c>
      <c r="O1" s="1601" t="s">
        <v>1402</v>
      </c>
      <c r="P1" t="s">
        <v>1403</v>
      </c>
      <c r="Q1" t="s">
        <v>1404</v>
      </c>
      <c r="R1" s="1601" t="s">
        <v>1405</v>
      </c>
      <c r="S1" s="1602" t="s">
        <v>1406</v>
      </c>
      <c r="T1" t="s">
        <v>1407</v>
      </c>
      <c r="U1" t="s">
        <v>1408</v>
      </c>
      <c r="V1" t="s">
        <v>1409</v>
      </c>
      <c r="W1" t="s">
        <v>1410</v>
      </c>
      <c r="X1" t="s">
        <v>1411</v>
      </c>
      <c r="Y1" t="s">
        <v>1412</v>
      </c>
      <c r="Z1" t="s">
        <v>1413</v>
      </c>
      <c r="AA1" t="s">
        <v>1414</v>
      </c>
      <c r="AB1" s="1602" t="s">
        <v>1415</v>
      </c>
      <c r="AC1" s="1601" t="s">
        <v>1416</v>
      </c>
      <c r="AD1" t="s">
        <v>506</v>
      </c>
      <c r="AE1" t="s">
        <v>507</v>
      </c>
      <c r="AF1" t="s">
        <v>543</v>
      </c>
      <c r="AG1" t="s">
        <v>508</v>
      </c>
      <c r="AH1" t="s">
        <v>509</v>
      </c>
      <c r="AI1" t="s">
        <v>510</v>
      </c>
      <c r="AJ1" t="s">
        <v>511</v>
      </c>
      <c r="AK1" t="s">
        <v>512</v>
      </c>
      <c r="AL1" t="s">
        <v>535</v>
      </c>
      <c r="AM1" t="s">
        <v>513</v>
      </c>
      <c r="AN1" t="s">
        <v>514</v>
      </c>
      <c r="AO1" t="s">
        <v>515</v>
      </c>
      <c r="AP1" t="s">
        <v>516</v>
      </c>
      <c r="AQ1" s="1528" t="s">
        <v>517</v>
      </c>
      <c r="AR1" s="1528" t="s">
        <v>518</v>
      </c>
      <c r="AS1" s="1528" t="s">
        <v>519</v>
      </c>
      <c r="AT1" s="1528" t="s">
        <v>491</v>
      </c>
      <c r="AU1" s="1528" t="s">
        <v>544</v>
      </c>
      <c r="AV1" s="1603" t="s">
        <v>1417</v>
      </c>
      <c r="AW1" s="1528" t="s">
        <v>506</v>
      </c>
      <c r="AX1" s="1528" t="s">
        <v>507</v>
      </c>
      <c r="AY1" s="1528" t="s">
        <v>543</v>
      </c>
      <c r="AZ1" s="1528" t="s">
        <v>508</v>
      </c>
      <c r="BA1" s="1528" t="s">
        <v>509</v>
      </c>
      <c r="BB1" s="1528" t="s">
        <v>510</v>
      </c>
      <c r="BC1" s="1528" t="s">
        <v>511</v>
      </c>
      <c r="BD1" s="1528" t="s">
        <v>512</v>
      </c>
      <c r="BE1" s="1528" t="s">
        <v>535</v>
      </c>
      <c r="BF1" s="1528" t="s">
        <v>513</v>
      </c>
      <c r="BG1" s="1528" t="s">
        <v>514</v>
      </c>
      <c r="BH1" s="1528" t="s">
        <v>515</v>
      </c>
      <c r="BI1" s="1528" t="s">
        <v>516</v>
      </c>
      <c r="BJ1" s="1528" t="s">
        <v>517</v>
      </c>
      <c r="BK1" s="1528" t="s">
        <v>518</v>
      </c>
      <c r="BL1" s="1528" t="s">
        <v>519</v>
      </c>
      <c r="BM1" s="1528" t="s">
        <v>491</v>
      </c>
      <c r="BN1" s="1528" t="s">
        <v>544</v>
      </c>
      <c r="BO1" s="1528" t="s">
        <v>545</v>
      </c>
      <c r="BP1" s="1601" t="s">
        <v>1418</v>
      </c>
      <c r="BQ1" s="1602" t="s">
        <v>1419</v>
      </c>
      <c r="BR1" t="s">
        <v>1420</v>
      </c>
      <c r="BS1" t="s">
        <v>1421</v>
      </c>
      <c r="BT1" s="1602" t="s">
        <v>1422</v>
      </c>
      <c r="BU1" s="1601" t="s">
        <v>1423</v>
      </c>
      <c r="BV1" t="s">
        <v>1424</v>
      </c>
      <c r="BW1" t="s">
        <v>1425</v>
      </c>
      <c r="BX1" t="s">
        <v>1426</v>
      </c>
      <c r="BY1" t="s">
        <v>1427</v>
      </c>
      <c r="BZ1" t="s">
        <v>1428</v>
      </c>
      <c r="CA1" t="s">
        <v>1429</v>
      </c>
      <c r="CB1" t="s">
        <v>1430</v>
      </c>
      <c r="CC1" t="s">
        <v>1431</v>
      </c>
      <c r="CD1" s="1601" t="s">
        <v>1432</v>
      </c>
      <c r="CE1" s="1602" t="s">
        <v>1433</v>
      </c>
      <c r="CF1" s="1528" t="s">
        <v>1434</v>
      </c>
      <c r="CG1" t="s">
        <v>1435</v>
      </c>
      <c r="CH1" s="1602" t="s">
        <v>1436</v>
      </c>
      <c r="CI1" s="1601" t="s">
        <v>1437</v>
      </c>
      <c r="CJ1" t="s">
        <v>1438</v>
      </c>
      <c r="CK1" t="s">
        <v>1439</v>
      </c>
      <c r="CL1" s="1601" t="s">
        <v>1440</v>
      </c>
      <c r="CM1" s="1602" t="s">
        <v>1441</v>
      </c>
      <c r="CN1" t="s">
        <v>37</v>
      </c>
      <c r="CO1" t="s">
        <v>38</v>
      </c>
      <c r="CP1" t="s">
        <v>39</v>
      </c>
      <c r="CQ1" t="s">
        <v>560</v>
      </c>
      <c r="CR1" t="s">
        <v>561</v>
      </c>
      <c r="CS1" t="s">
        <v>562</v>
      </c>
      <c r="CT1" t="s">
        <v>563</v>
      </c>
      <c r="CU1" t="s">
        <v>1442</v>
      </c>
      <c r="CV1">
        <v>0.25</v>
      </c>
      <c r="CW1">
        <v>0.3</v>
      </c>
      <c r="CX1">
        <v>0.35</v>
      </c>
      <c r="CY1">
        <v>0.4</v>
      </c>
      <c r="CZ1">
        <v>0.45</v>
      </c>
      <c r="DA1">
        <v>0.5</v>
      </c>
      <c r="DB1">
        <v>0.55000000000000004</v>
      </c>
      <c r="DC1">
        <v>0.6</v>
      </c>
      <c r="DD1">
        <v>0.65</v>
      </c>
      <c r="DE1">
        <v>0.8</v>
      </c>
      <c r="DF1" s="1602" t="s">
        <v>1443</v>
      </c>
      <c r="DG1" s="1601" t="s">
        <v>1444</v>
      </c>
      <c r="DH1" t="s">
        <v>1445</v>
      </c>
      <c r="DI1" t="s">
        <v>1446</v>
      </c>
      <c r="DJ1" t="s">
        <v>1447</v>
      </c>
      <c r="DK1" t="s">
        <v>1448</v>
      </c>
      <c r="DL1" t="s">
        <v>1449</v>
      </c>
      <c r="DM1" t="s">
        <v>1450</v>
      </c>
      <c r="DN1" s="1601" t="s">
        <v>1451</v>
      </c>
      <c r="DO1" s="1602" t="s">
        <v>1452</v>
      </c>
      <c r="DP1" t="s">
        <v>1453</v>
      </c>
      <c r="DQ1" t="s">
        <v>1454</v>
      </c>
      <c r="DR1" t="s">
        <v>1455</v>
      </c>
      <c r="DS1" s="1602" t="s">
        <v>1456</v>
      </c>
      <c r="DT1" s="1601" t="s">
        <v>1457</v>
      </c>
      <c r="DU1" t="s">
        <v>1458</v>
      </c>
      <c r="DV1" t="s">
        <v>1459</v>
      </c>
      <c r="DW1" t="s">
        <v>1460</v>
      </c>
      <c r="DX1" s="1601" t="s">
        <v>1461</v>
      </c>
      <c r="DY1" s="1602" t="s">
        <v>1462</v>
      </c>
      <c r="DZ1" t="s">
        <v>1463</v>
      </c>
      <c r="EA1" s="1602" t="s">
        <v>1464</v>
      </c>
      <c r="EB1" s="1601" t="s">
        <v>1465</v>
      </c>
      <c r="EC1" t="s">
        <v>1466</v>
      </c>
      <c r="ED1" s="1601" t="s">
        <v>1467</v>
      </c>
    </row>
    <row r="2" spans="1:134" x14ac:dyDescent="0.35">
      <c r="A2" s="1601"/>
      <c r="B2">
        <f>'1'!G8</f>
        <v>0</v>
      </c>
      <c r="C2">
        <f>'1'!G5</f>
        <v>0</v>
      </c>
      <c r="D2">
        <f>'1'!G15</f>
        <v>0</v>
      </c>
      <c r="E2">
        <f>'1'!G29</f>
        <v>0</v>
      </c>
      <c r="F2">
        <f>'1'!J29</f>
        <v>0</v>
      </c>
      <c r="G2">
        <f>'1'!G31</f>
        <v>0</v>
      </c>
      <c r="H2" t="str">
        <f>CONCATENATE((IF('1'!F39="X",'1'!E39,"")),",",(IF('1'!F41="X",'1'!E41,"")),",",(IF('1'!F43="X",'1'!E43,"")),",",(IF('1'!F45="X",'1'!E45,"")),",",(IF('1'!J39="X",'1'!G39,"")),",",(IF('1'!J41="X",'1'!G41,"")),",",(IF('1'!J43="X",'1'!G43,"")),",",(IF('1'!J45="X",'1'!G45,"")),",",(IF('1'!M39="X",'1'!L39,"")),",",(IF('1'!M41="X",'1'!L41,"")))</f>
        <v>,,,,,,,,,</v>
      </c>
      <c r="I2" s="1601"/>
      <c r="J2" s="1602"/>
      <c r="K2" s="1605">
        <f>'2B'!E34</f>
        <v>0</v>
      </c>
      <c r="L2">
        <f>'2A'!N39</f>
        <v>0</v>
      </c>
      <c r="M2">
        <f>'2A'!O39</f>
        <v>0</v>
      </c>
      <c r="N2" s="1602"/>
      <c r="O2" s="1601"/>
      <c r="P2" s="1605">
        <f>'2B'!K34</f>
        <v>0</v>
      </c>
      <c r="Q2" s="1605">
        <f>'2B'!N34</f>
        <v>0</v>
      </c>
      <c r="R2" s="1601"/>
      <c r="S2" s="1602"/>
      <c r="T2">
        <f>'2C'!J142</f>
        <v>0</v>
      </c>
      <c r="U2" s="1528">
        <f>'2C'!J143</f>
        <v>0</v>
      </c>
      <c r="V2" s="1528">
        <f>'2C'!J144</f>
        <v>0</v>
      </c>
      <c r="W2" s="1528">
        <f>'2C'!J145</f>
        <v>0</v>
      </c>
      <c r="X2" s="1528">
        <f>'2C'!J146</f>
        <v>0</v>
      </c>
      <c r="Y2" s="1528">
        <f>'2C'!J147</f>
        <v>0</v>
      </c>
      <c r="Z2" s="1528">
        <f>'2C'!J148</f>
        <v>0</v>
      </c>
      <c r="AA2" s="1528">
        <f>'2C'!J149</f>
        <v>0</v>
      </c>
      <c r="AB2" s="1602"/>
      <c r="AC2" s="1601"/>
      <c r="AD2">
        <f>SUMIFS('3'!$G$21:$G$39,'3'!$C$21:$C$39,AD1,'3'!$D$21:$D$39,"No")</f>
        <v>0</v>
      </c>
      <c r="AE2">
        <f>SUMIFS('3'!$G$21:$G$39,'3'!$C$21:$C$39,AE1,'3'!$D$21:$D$39,"No")</f>
        <v>0</v>
      </c>
      <c r="AF2">
        <f>SUMIFS('3'!$G$21:$G$39,'3'!$C$21:$C$39,AF1,'3'!$D$21:$D$39,"No")</f>
        <v>0</v>
      </c>
      <c r="AG2">
        <f>SUMIFS('3'!$G$21:$G$39,'3'!$C$21:$C$39,AG1,'3'!$D$21:$D$39,"No")</f>
        <v>0</v>
      </c>
      <c r="AH2">
        <f>SUMIFS('3'!$G$21:$G$39,'3'!$C$21:$C$39,AH1,'3'!$D$21:$D$39,"No")</f>
        <v>0</v>
      </c>
      <c r="AI2">
        <f>SUMIFS('3'!$G$21:$G$39,'3'!$C$21:$C$39,AI1,'3'!$D$21:$D$39,"No")</f>
        <v>0</v>
      </c>
      <c r="AJ2">
        <f>SUMIFS('3'!$G$21:$G$39,'3'!$C$21:$C$39,AJ1,'3'!$D$21:$D$39,"No")</f>
        <v>0</v>
      </c>
      <c r="AK2">
        <f>SUMIFS('3'!$G$21:$G$39,'3'!$C$21:$C$39,AK1,'3'!$D$21:$D$39,"No")</f>
        <v>0</v>
      </c>
      <c r="AL2">
        <f>SUMIFS('3'!$G$21:$G$39,'3'!$C$21:$C$39,AL1,'3'!$D$21:$D$39,"No")</f>
        <v>0</v>
      </c>
      <c r="AM2">
        <f>SUMIFS('3'!$G$21:$G$39,'3'!$C$21:$C$39,AM1,'3'!$D$21:$D$39,"No")</f>
        <v>0</v>
      </c>
      <c r="AN2">
        <f>SUMIFS('3'!$G$21:$G$39,'3'!$C$21:$C$39,AN1,'3'!$D$21:$D$39,"No")</f>
        <v>0</v>
      </c>
      <c r="AO2">
        <f>SUMIFS('3'!$G$21:$G$39,'3'!$C$21:$C$39,AO1,'3'!$D$21:$D$39,"No")</f>
        <v>0</v>
      </c>
      <c r="AP2">
        <f>SUMIFS('3'!$G$21:$G$39,'3'!$C$21:$C$39,AP1,'3'!$D$21:$D$39,"No")</f>
        <v>0</v>
      </c>
      <c r="AQ2" s="1528">
        <f>SUMIFS('3'!$G$21:$G$39,'3'!$C$21:$C$39,AQ1,'3'!$D$21:$D$39,"No")</f>
        <v>0</v>
      </c>
      <c r="AR2" s="1528">
        <f>SUMIFS('3'!$G$21:$G$39,'3'!$C$21:$C$39,AR1,'3'!$D$21:$D$39,"No")</f>
        <v>0</v>
      </c>
      <c r="AS2" s="1528">
        <f>SUMIFS('3'!$G$21:$G$39,'3'!$C$21:$C$39,AS1,'3'!$D$21:$D$39,"No")</f>
        <v>0</v>
      </c>
      <c r="AT2" s="1528">
        <f>SUMIFS('3'!$G$21:$G$39,'3'!$C$21:$C$39,AT1,'3'!$D$21:$D$39,"No")</f>
        <v>0</v>
      </c>
      <c r="AU2" s="1528">
        <f>SUMIFS('3'!$G$21:$G$39,'3'!$C$21:$C$39,AU1,'3'!$D$21:$D$39,"No")</f>
        <v>0</v>
      </c>
      <c r="AV2" s="1603"/>
      <c r="AW2">
        <f>SUMIFS('3'!$G$21:$G$39,'3'!$C$21:$C$39,AW1,'3'!$D$21:$D$39,"Yes")</f>
        <v>0</v>
      </c>
      <c r="AX2" s="1528">
        <f>SUMIFS('3'!$G$21:$G$39,'3'!$C$21:$C$39,AX1,'3'!$D$21:$D$39,"Yes")</f>
        <v>0</v>
      </c>
      <c r="AY2">
        <f>SUMIFS('3'!$G$21:$G$39,'3'!$C$21:$C$39,AY1,'3'!$D$21:$D$39,"Yes")</f>
        <v>0</v>
      </c>
      <c r="AZ2">
        <f>SUMIFS('3'!$G$21:$G$39,'3'!$C$21:$C$39,AZ1,'3'!$D$21:$D$39,"Yes")</f>
        <v>0</v>
      </c>
      <c r="BA2">
        <f>SUMIFS('3'!$G$21:$G$39,'3'!$C$21:$C$39,BA1,'3'!$D$21:$D$39,"Yes")</f>
        <v>0</v>
      </c>
      <c r="BB2">
        <f>SUMIFS('3'!$G$21:$G$39,'3'!$C$21:$C$39,BB1,'3'!$D$21:$D$39,"Yes")</f>
        <v>0</v>
      </c>
      <c r="BC2">
        <f>SUMIFS('3'!$G$21:$G$39,'3'!$C$21:$C$39,BC1,'3'!$D$21:$D$39,"Yes")</f>
        <v>0</v>
      </c>
      <c r="BD2">
        <f>SUMIFS('3'!$G$21:$G$39,'3'!$C$21:$C$39,BD1,'3'!$D$21:$D$39,"Yes")</f>
        <v>0</v>
      </c>
      <c r="BE2">
        <f>SUMIFS('3'!$G$21:$G$39,'3'!$C$21:$C$39,BE1,'3'!$D$21:$D$39,"Yes")</f>
        <v>0</v>
      </c>
      <c r="BF2">
        <f>SUMIFS('3'!$G$21:$G$39,'3'!$C$21:$C$39,BF1,'3'!$D$21:$D$39,"Yes")</f>
        <v>0</v>
      </c>
      <c r="BG2">
        <f>SUMIFS('3'!$G$21:$G$39,'3'!$C$21:$C$39,BG1,'3'!$D$21:$D$39,"Yes")</f>
        <v>0</v>
      </c>
      <c r="BH2">
        <f>SUMIFS('3'!$G$21:$G$39,'3'!$C$21:$C$39,BH1,'3'!$D$21:$D$39,"Yes")</f>
        <v>0</v>
      </c>
      <c r="BI2">
        <f>SUMIFS('3'!$G$21:$G$39,'3'!$C$21:$C$39,BI1,'3'!$D$21:$D$39,"Yes")</f>
        <v>0</v>
      </c>
      <c r="BJ2">
        <f>SUMIFS('3'!$G$21:$G$39,'3'!$C$21:$C$39,BJ1,'3'!$D$21:$D$39,"Yes")</f>
        <v>0</v>
      </c>
      <c r="BK2">
        <f>SUMIFS('3'!$G$21:$G$39,'3'!$C$21:$C$39,BK1,'3'!$D$21:$D$39,"Yes")</f>
        <v>0</v>
      </c>
      <c r="BL2" s="1528">
        <f>SUMIFS('3'!$G$21:$G$39,'3'!$C$21:$C$39,BL1,'3'!$D$21:$D$39,"Yes")</f>
        <v>0</v>
      </c>
      <c r="BM2" s="1528">
        <f>SUMIFS('3'!$G$21:$G$39,'3'!$C$21:$C$39,BM1,'3'!$D$21:$D$39,"Yes")</f>
        <v>0</v>
      </c>
      <c r="BN2" s="1528">
        <f>SUMIFS('3'!$G$21:$G$39,'3'!$C$21:$C$39,BN1,'3'!$D$21:$D$39,"Yes")</f>
        <v>0</v>
      </c>
      <c r="BO2">
        <f>SUMIFS('3'!$G$21:$G$39,'3'!$C$21:$C$39,BO1,'3'!$D$21:$D$39,"Yes")</f>
        <v>0</v>
      </c>
      <c r="BP2" s="1601"/>
      <c r="BQ2" s="1602"/>
      <c r="BR2" s="1604">
        <f>INDEX('5'!E:E,MATCH("Begin Construction",'5'!D:D,0))</f>
        <v>0</v>
      </c>
      <c r="BS2" s="1604">
        <f>INDEX('5'!E:E,MATCH("Issued certificate of occupancy",'5'!D:D,0))</f>
        <v>0</v>
      </c>
      <c r="BT2" s="1602"/>
      <c r="BU2" s="1601"/>
      <c r="BV2" s="1594" t="e">
        <f>#REF!</f>
        <v>#REF!</v>
      </c>
      <c r="BW2" s="1594" t="e">
        <f>#REF!</f>
        <v>#REF!</v>
      </c>
      <c r="BX2" s="1594" t="e">
        <f>#REF!</f>
        <v>#REF!</v>
      </c>
      <c r="BY2" s="1594" t="e">
        <f>#REF!</f>
        <v>#REF!</v>
      </c>
      <c r="BZ2" s="1594" t="e">
        <f>#REF!</f>
        <v>#REF!</v>
      </c>
      <c r="CA2" s="1594" t="e">
        <f>#REF!</f>
        <v>#REF!</v>
      </c>
      <c r="CB2" s="1594" t="e">
        <f>#REF!</f>
        <v>#REF!</v>
      </c>
      <c r="CC2" s="1594" t="e">
        <f>#REF!</f>
        <v>#REF!</v>
      </c>
      <c r="CD2" s="1601"/>
      <c r="CE2" s="1602"/>
      <c r="CF2" s="1528" t="str">
        <f>CONCATENATE((IFERROR(IF((INDEX('7A'!E28:E36,MATCH(Dropdowns!B169,'7A'!D28:D36,0)))+(INDEX('7A'!F28:F36,MATCH(Dropdowns!B169,'7A'!D28:D36,0)))&lt;&gt;0,"4%",""),"")),",",(IFERROR(IF((INDEX('7A'!E28:E36,MATCH(Dropdowns!B168,'7A'!D28:D36,0)))+(INDEX('7A'!F28:F36,MATCH(Dropdowns!B168,'7A'!D28:D36,0)))&lt;&gt;0,"9%",""),"")))</f>
        <v>,</v>
      </c>
      <c r="CG2">
        <f>'6D'!H42</f>
        <v>0</v>
      </c>
      <c r="CH2" s="1602"/>
      <c r="CI2" s="1601"/>
      <c r="CJ2">
        <f>IFERROR((INDEX('7A'!E28:E36,MATCH(Dropdowns!B166,'7A'!D28:D36,0))),0)</f>
        <v>0</v>
      </c>
      <c r="CK2">
        <f>(SUMIF('7A'!D28:D36,"Tax Credits*",'7A'!E28:E36))+((SUMIF('7A'!D28:D36,"Tax Credits*",'7A'!F28:F36)))</f>
        <v>0</v>
      </c>
      <c r="CL2" s="1601"/>
      <c r="CM2" s="1602"/>
      <c r="CN2">
        <f>'8A'!D46</f>
        <v>0</v>
      </c>
      <c r="CO2">
        <f>'8A'!E46</f>
        <v>0</v>
      </c>
      <c r="CP2">
        <f>'8A'!F46</f>
        <v>0</v>
      </c>
      <c r="CQ2" s="1528">
        <f>'8A'!G46</f>
        <v>0</v>
      </c>
      <c r="CR2" s="1528">
        <f>'8A'!H46</f>
        <v>0</v>
      </c>
      <c r="CS2" s="1528">
        <f>'8A'!I46</f>
        <v>0</v>
      </c>
      <c r="CT2" s="1528">
        <f>'8A'!J46</f>
        <v>0</v>
      </c>
      <c r="CU2" s="1528">
        <f>'8A'!K46</f>
        <v>0</v>
      </c>
      <c r="CV2" s="1528">
        <f>'8A'!L36</f>
        <v>0</v>
      </c>
      <c r="CW2" s="1528">
        <f>'8A'!L37</f>
        <v>0</v>
      </c>
      <c r="CX2" s="1528">
        <f>'8A'!L38</f>
        <v>0</v>
      </c>
      <c r="CY2" s="1528">
        <f>'8A'!L39</f>
        <v>0</v>
      </c>
      <c r="CZ2" s="1528">
        <f>'8A'!L40</f>
        <v>0</v>
      </c>
      <c r="DA2" s="1528">
        <f>'8A'!L41</f>
        <v>0</v>
      </c>
      <c r="DB2" s="1528">
        <f>'8A'!L42</f>
        <v>0</v>
      </c>
      <c r="DC2" s="1528">
        <f>'8A'!L43</f>
        <v>0</v>
      </c>
      <c r="DD2" s="1528">
        <f>'8A'!L44</f>
        <v>0</v>
      </c>
      <c r="DE2" s="1528">
        <f>'8A'!L45</f>
        <v>0</v>
      </c>
      <c r="DF2" s="1602"/>
      <c r="DG2" s="1601"/>
      <c r="DH2" s="1594">
        <f>'8B'!D30</f>
        <v>0</v>
      </c>
      <c r="DI2" s="1594">
        <f>'8B'!E30</f>
        <v>0</v>
      </c>
      <c r="DJ2" s="1594">
        <f>'8B'!D40</f>
        <v>0</v>
      </c>
      <c r="DK2" s="1594">
        <f>'8B'!E40</f>
        <v>0</v>
      </c>
      <c r="DL2" s="1594">
        <f>'8B'!D50</f>
        <v>0</v>
      </c>
      <c r="DM2" s="1594">
        <f>'8B'!E50</f>
        <v>0</v>
      </c>
      <c r="DN2" s="1601"/>
      <c r="DO2" s="1602"/>
      <c r="DP2" s="1600" t="e">
        <f>#REF!</f>
        <v>#REF!</v>
      </c>
      <c r="DQ2" s="1600" t="e">
        <f>#REF!</f>
        <v>#REF!</v>
      </c>
      <c r="DR2" s="1600" t="e">
        <f>#REF!</f>
        <v>#REF!</v>
      </c>
      <c r="DS2" s="1602"/>
      <c r="DT2" s="1601"/>
      <c r="DU2">
        <f>'9A'!D16</f>
        <v>0</v>
      </c>
      <c r="DV2" t="str">
        <f>'9A'!D19</f>
        <v>Enter Email on Form 1A</v>
      </c>
      <c r="DW2" t="str">
        <f>'9A'!D28</f>
        <v>Enter Email on Form 1A</v>
      </c>
      <c r="DX2" s="1601"/>
      <c r="DY2" s="1602"/>
      <c r="DZ2" t="e">
        <f>#REF!</f>
        <v>#REF!</v>
      </c>
      <c r="EA2" s="1602"/>
      <c r="EB2" s="1601"/>
      <c r="EC2" t="e">
        <f>#REF!</f>
        <v>#REF!</v>
      </c>
      <c r="ED2" s="1601"/>
    </row>
    <row r="7" spans="1:134" x14ac:dyDescent="0.35">
      <c r="AD7" s="1528"/>
      <c r="AE7" s="1528"/>
      <c r="AF7" s="1528"/>
      <c r="AG7" s="1528"/>
      <c r="AH7" s="1528"/>
      <c r="AI7" s="1528"/>
      <c r="AJ7" s="1528"/>
      <c r="AK7" s="1528"/>
      <c r="AL7" s="1528"/>
      <c r="AM7" s="1528"/>
      <c r="AN7" s="1528"/>
      <c r="AO7" s="1528"/>
      <c r="AP7" s="1528"/>
      <c r="BA7" s="1528"/>
    </row>
    <row r="10" spans="1:134" x14ac:dyDescent="0.35">
      <c r="T10" s="152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
  <sheetViews>
    <sheetView showGridLines="0" zoomScaleNormal="100" workbookViewId="0">
      <selection activeCell="N9" sqref="N9"/>
    </sheetView>
  </sheetViews>
  <sheetFormatPr defaultRowHeight="14.5" x14ac:dyDescent="0.35"/>
  <sheetData/>
  <pageMargins left="0.25" right="0.25" top="0.75" bottom="0.75" header="0.3" footer="0.3"/>
  <pageSetup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B7:L26"/>
  <sheetViews>
    <sheetView showGridLines="0" zoomScaleNormal="100" workbookViewId="0">
      <selection activeCell="D33" sqref="D33"/>
    </sheetView>
  </sheetViews>
  <sheetFormatPr defaultColWidth="9.08984375" defaultRowHeight="14.5" x14ac:dyDescent="0.35"/>
  <cols>
    <col min="1" max="2" width="1.7265625" style="365" customWidth="1"/>
    <col min="3" max="3" width="6" style="1351" bestFit="1" customWidth="1"/>
    <col min="4" max="4" width="29" style="1352" bestFit="1" customWidth="1"/>
    <col min="5" max="5" width="21.7265625" style="365" bestFit="1" customWidth="1"/>
    <col min="6" max="6" width="21.7265625" style="365" customWidth="1"/>
    <col min="7" max="7" width="9.7265625" style="365" bestFit="1" customWidth="1"/>
    <col min="8" max="8" width="26.26953125" style="365" customWidth="1"/>
    <col min="9" max="10" width="1.7265625" style="365" customWidth="1"/>
    <col min="11" max="16384" width="9.08984375" style="365"/>
  </cols>
  <sheetData>
    <row r="7" spans="2:12" ht="21.5" thickBot="1" x14ac:dyDescent="0.55000000000000004">
      <c r="B7" s="1353" t="s">
        <v>650</v>
      </c>
    </row>
    <row r="8" spans="2:12" x14ac:dyDescent="0.35">
      <c r="B8" s="1360"/>
      <c r="C8" s="1361"/>
      <c r="D8" s="1362"/>
      <c r="E8" s="1283"/>
      <c r="F8" s="1283"/>
      <c r="G8" s="1283"/>
      <c r="H8" s="1283"/>
      <c r="I8" s="1284"/>
      <c r="J8" s="948"/>
      <c r="K8" s="948"/>
      <c r="L8" s="948"/>
    </row>
    <row r="9" spans="2:12" ht="29.5" thickBot="1" x14ac:dyDescent="0.4">
      <c r="B9" s="1241"/>
      <c r="C9" s="950" t="s">
        <v>638</v>
      </c>
      <c r="D9" s="1363" t="s">
        <v>639</v>
      </c>
      <c r="E9" s="950"/>
      <c r="F9" s="950"/>
      <c r="G9" s="1364" t="s">
        <v>658</v>
      </c>
      <c r="H9" s="1324" t="s">
        <v>659</v>
      </c>
      <c r="I9" s="1285"/>
      <c r="J9" s="948"/>
      <c r="K9" s="948"/>
      <c r="L9" s="948"/>
    </row>
    <row r="10" spans="2:12" s="1354" customFormat="1" x14ac:dyDescent="0.35">
      <c r="B10" s="1365"/>
      <c r="C10" s="1366">
        <v>3</v>
      </c>
      <c r="D10" s="2149" t="s">
        <v>645</v>
      </c>
      <c r="E10" s="2149"/>
      <c r="F10" s="2149"/>
      <c r="G10" s="1367" t="str">
        <f>IF((COUNTA('3'!$C$21:$C$39))&lt;1,"Concern","OK")</f>
        <v>OK</v>
      </c>
      <c r="H10" s="1355"/>
      <c r="I10" s="1368"/>
      <c r="J10" s="1356"/>
      <c r="K10" s="1356"/>
      <c r="L10" s="1356"/>
    </row>
    <row r="11" spans="2:12" s="1354" customFormat="1" x14ac:dyDescent="0.35">
      <c r="B11" s="1365"/>
      <c r="C11" s="1369"/>
      <c r="D11" s="2150" t="s">
        <v>646</v>
      </c>
      <c r="E11" s="2150"/>
      <c r="F11" s="2150"/>
      <c r="G11" s="1370" t="str">
        <f>IF((COUNTA('3'!$D$21:$D$39))&lt;&gt;(COUNTA('3'!$C$21:$C$39)),"Concern","OK")</f>
        <v>OK</v>
      </c>
      <c r="H11" s="1357"/>
      <c r="I11" s="1368"/>
      <c r="J11" s="1356"/>
      <c r="K11" s="1356"/>
      <c r="L11" s="1356"/>
    </row>
    <row r="12" spans="2:12" s="1354" customFormat="1" x14ac:dyDescent="0.35">
      <c r="B12" s="1365"/>
      <c r="C12" s="1369"/>
      <c r="D12" s="2150" t="s">
        <v>647</v>
      </c>
      <c r="E12" s="2150"/>
      <c r="F12" s="2150"/>
      <c r="G12" s="1370" t="str">
        <f>IF((COUNTA('3'!$E$21:$E$39))&lt;&gt;(COUNTA('3'!$C$21:$C$39)),"Concern","OK")</f>
        <v>OK</v>
      </c>
      <c r="H12" s="1357"/>
      <c r="I12" s="1368"/>
      <c r="J12" s="1356"/>
      <c r="K12" s="1356"/>
      <c r="L12" s="1356"/>
    </row>
    <row r="13" spans="2:12" s="1354" customFormat="1" x14ac:dyDescent="0.35">
      <c r="B13" s="1365"/>
      <c r="C13" s="1369"/>
      <c r="D13" s="2150" t="s">
        <v>648</v>
      </c>
      <c r="E13" s="2150"/>
      <c r="F13" s="2150"/>
      <c r="G13" s="1370" t="str">
        <f>IF((COUNTA('3'!$F$21:$F$39))&lt;1,"Concern","OK")</f>
        <v>OK</v>
      </c>
      <c r="H13" s="1357"/>
      <c r="I13" s="1368"/>
      <c r="J13" s="1356"/>
      <c r="K13" s="1356"/>
      <c r="L13" s="1356"/>
    </row>
    <row r="14" spans="2:12" s="1354" customFormat="1" ht="15" thickBot="1" x14ac:dyDescent="0.4">
      <c r="B14" s="1365"/>
      <c r="C14" s="1371"/>
      <c r="D14" s="2153" t="s">
        <v>649</v>
      </c>
      <c r="E14" s="2153"/>
      <c r="F14" s="2153"/>
      <c r="G14" s="1372" t="str">
        <f>IF((COUNTA('3'!$F$21:$F$39))&lt;1,"Concern","OK")</f>
        <v>OK</v>
      </c>
      <c r="H14" s="1358"/>
      <c r="I14" s="1368"/>
      <c r="J14" s="1356"/>
      <c r="K14" s="1356"/>
      <c r="L14" s="1356"/>
    </row>
    <row r="15" spans="2:12" s="1354" customFormat="1" ht="15" thickBot="1" x14ac:dyDescent="0.4">
      <c r="B15" s="1365"/>
      <c r="C15" s="1369"/>
      <c r="D15" s="2154"/>
      <c r="E15" s="2154"/>
      <c r="F15" s="2154"/>
      <c r="G15" s="1373"/>
      <c r="H15" s="1373"/>
      <c r="I15" s="1368"/>
      <c r="J15" s="1356"/>
      <c r="K15" s="1356"/>
      <c r="L15" s="1356"/>
    </row>
    <row r="16" spans="2:12" x14ac:dyDescent="0.35">
      <c r="B16" s="1241"/>
      <c r="C16" s="1366">
        <v>5</v>
      </c>
      <c r="D16" s="2149" t="s">
        <v>644</v>
      </c>
      <c r="E16" s="2149"/>
      <c r="F16" s="2149"/>
      <c r="G16" s="1367" t="str">
        <f>IF((IFERROR(MATCH("Begin Construction",'5'!D17:D84,0),0))&lt;&gt;0,"OK","Concern")</f>
        <v>OK</v>
      </c>
      <c r="H16" s="1355"/>
      <c r="I16" s="1285"/>
      <c r="J16" s="948"/>
      <c r="K16" s="948"/>
      <c r="L16" s="948"/>
    </row>
    <row r="17" spans="2:12" ht="15" thickBot="1" x14ac:dyDescent="0.4">
      <c r="B17" s="1241"/>
      <c r="C17" s="1371"/>
      <c r="D17" s="2153" t="s">
        <v>1113</v>
      </c>
      <c r="E17" s="2153"/>
      <c r="F17" s="2153"/>
      <c r="G17" s="1372" t="str">
        <f>IF('5 Default Check'!E71&gt;=54,"OK","Concern")</f>
        <v>OK</v>
      </c>
      <c r="H17" s="1358"/>
      <c r="I17" s="1285"/>
      <c r="J17" s="948"/>
      <c r="K17" s="948"/>
      <c r="L17" s="948"/>
    </row>
    <row r="18" spans="2:12" ht="15" thickBot="1" x14ac:dyDescent="0.4">
      <c r="B18" s="1241"/>
      <c r="C18" s="1369"/>
      <c r="D18" s="2154"/>
      <c r="E18" s="2154"/>
      <c r="F18" s="2154"/>
      <c r="G18" s="1374"/>
      <c r="H18" s="1374"/>
      <c r="I18" s="1285"/>
      <c r="J18" s="948"/>
      <c r="K18" s="948"/>
      <c r="L18" s="948"/>
    </row>
    <row r="19" spans="2:12" ht="15" thickBot="1" x14ac:dyDescent="0.4">
      <c r="B19" s="1241"/>
      <c r="C19" s="1375" t="s">
        <v>640</v>
      </c>
      <c r="D19" s="2154" t="s">
        <v>1184</v>
      </c>
      <c r="E19" s="2154"/>
      <c r="F19" s="2154"/>
      <c r="G19" s="1376" t="str">
        <f>IF('6A'!J122&lt;&gt;'6A'!J123,"Concern","OK")</f>
        <v>OK</v>
      </c>
      <c r="H19" s="1359"/>
      <c r="I19" s="1285"/>
      <c r="J19" s="948"/>
      <c r="K19" s="948"/>
      <c r="L19" s="948"/>
    </row>
    <row r="20" spans="2:12" ht="15" thickBot="1" x14ac:dyDescent="0.4">
      <c r="B20" s="1241"/>
      <c r="C20" s="1369"/>
      <c r="D20" s="2152"/>
      <c r="E20" s="2152"/>
      <c r="F20" s="2152"/>
      <c r="G20" s="1374"/>
      <c r="H20" s="1374"/>
      <c r="I20" s="1285"/>
      <c r="J20" s="948"/>
      <c r="K20" s="948"/>
      <c r="L20" s="948"/>
    </row>
    <row r="21" spans="2:12" x14ac:dyDescent="0.35">
      <c r="B21" s="1241"/>
      <c r="C21" s="1366" t="s">
        <v>641</v>
      </c>
      <c r="D21" s="2152" t="s">
        <v>642</v>
      </c>
      <c r="E21" s="2152"/>
      <c r="F21" s="2152"/>
      <c r="G21" s="1377" t="str">
        <f>IF((COUNTA(#REF!,#REF!))&gt;(COUNTA(#REF!,#REF!)),"Concern","OK")</f>
        <v>OK</v>
      </c>
      <c r="H21" s="1355"/>
      <c r="I21" s="1285"/>
      <c r="J21" s="948"/>
      <c r="K21" s="948"/>
      <c r="L21" s="948"/>
    </row>
    <row r="22" spans="2:12" x14ac:dyDescent="0.35">
      <c r="B22" s="1241"/>
      <c r="C22" s="1369"/>
      <c r="D22" s="2150" t="s">
        <v>652</v>
      </c>
      <c r="E22" s="2150"/>
      <c r="F22" s="2150"/>
      <c r="G22" s="1370" t="str">
        <f>IF((COUNTA(#REF!,#REF!))&gt;(COUNTA(#REF!,#REF!)),"Concern","OK")</f>
        <v>OK</v>
      </c>
      <c r="H22" s="1357"/>
      <c r="I22" s="1285"/>
      <c r="J22" s="948"/>
      <c r="K22" s="948"/>
      <c r="L22" s="948"/>
    </row>
    <row r="23" spans="2:12" x14ac:dyDescent="0.35">
      <c r="B23" s="1241"/>
      <c r="C23" s="1369"/>
      <c r="D23" s="1395" t="s">
        <v>1138</v>
      </c>
      <c r="E23" s="1395"/>
      <c r="F23" s="1395"/>
      <c r="G23" s="1370" t="str">
        <f>IF(((COUNTIF('7A'!J28:J36,"Loan"))+(COUNTIF('7A'!J44:J46,"Loan")))&gt;(COUNTA('7A'!M28:M36)+COUNTA('7A'!M44:M46)),"Concern","OK")</f>
        <v>OK</v>
      </c>
      <c r="H23" s="1357"/>
      <c r="I23" s="1285"/>
      <c r="J23" s="948"/>
      <c r="K23" s="948"/>
      <c r="L23" s="948"/>
    </row>
    <row r="24" spans="2:12" x14ac:dyDescent="0.35">
      <c r="B24" s="1241"/>
      <c r="C24" s="1378"/>
      <c r="D24" s="2150" t="s">
        <v>643</v>
      </c>
      <c r="E24" s="2150"/>
      <c r="F24" s="2150"/>
      <c r="G24" s="1370" t="str">
        <f>IF((COUNTA(#REF!,#REF!))&gt;(COUNTA(#REF!,#REF!)),"Concern","OK")</f>
        <v>OK</v>
      </c>
      <c r="H24" s="1357"/>
      <c r="I24" s="1285"/>
      <c r="J24" s="948"/>
      <c r="K24" s="948"/>
      <c r="L24" s="948"/>
    </row>
    <row r="25" spans="2:12" ht="15" thickBot="1" x14ac:dyDescent="0.4">
      <c r="B25" s="1241"/>
      <c r="C25" s="1379"/>
      <c r="D25" s="2151" t="s">
        <v>651</v>
      </c>
      <c r="E25" s="2151"/>
      <c r="F25" s="2151"/>
      <c r="G25" s="1372" t="str">
        <f>IF('6A'!J123&lt;&gt;'7A'!F51,"Concern","OK")</f>
        <v>OK</v>
      </c>
      <c r="H25" s="1358"/>
      <c r="I25" s="1285"/>
      <c r="J25" s="948"/>
      <c r="K25" s="948"/>
      <c r="L25" s="948"/>
    </row>
    <row r="26" spans="2:12" ht="15" thickBot="1" x14ac:dyDescent="0.4">
      <c r="B26" s="1245"/>
      <c r="C26" s="1380"/>
      <c r="D26" s="1381"/>
      <c r="E26" s="1287"/>
      <c r="F26" s="1287"/>
      <c r="G26" s="1287"/>
      <c r="H26" s="1287"/>
      <c r="I26" s="1246"/>
      <c r="J26" s="948"/>
      <c r="K26" s="948"/>
      <c r="L26" s="948"/>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67" priority="17" operator="equal">
      <formula>"OK"</formula>
    </cfRule>
    <cfRule type="cellIs" dxfId="166" priority="18" operator="equal">
      <formula>"FAIL"</formula>
    </cfRule>
  </conditionalFormatting>
  <conditionalFormatting sqref="H24">
    <cfRule type="cellIs" dxfId="165" priority="15" operator="equal">
      <formula>"OK"</formula>
    </cfRule>
    <cfRule type="cellIs" dxfId="164" priority="16" operator="equal">
      <formula>"FAIL"</formula>
    </cfRule>
  </conditionalFormatting>
  <conditionalFormatting sqref="H25">
    <cfRule type="cellIs" dxfId="163" priority="13" operator="equal">
      <formula>"OK"</formula>
    </cfRule>
    <cfRule type="cellIs" dxfId="162" priority="14" operator="equal">
      <formula>"FAIL"</formula>
    </cfRule>
  </conditionalFormatting>
  <conditionalFormatting sqref="H21">
    <cfRule type="cellIs" dxfId="161" priority="11" operator="equal">
      <formula>"OK"</formula>
    </cfRule>
    <cfRule type="cellIs" dxfId="160" priority="12" operator="equal">
      <formula>"FAIL"</formula>
    </cfRule>
  </conditionalFormatting>
  <conditionalFormatting sqref="H19">
    <cfRule type="cellIs" dxfId="159" priority="9" operator="equal">
      <formula>"OK"</formula>
    </cfRule>
    <cfRule type="cellIs" dxfId="158" priority="10" operator="equal">
      <formula>"FAIL"</formula>
    </cfRule>
  </conditionalFormatting>
  <conditionalFormatting sqref="G10:G15 G18:G22 G24:G25">
    <cfRule type="containsText" dxfId="157" priority="7" operator="containsText" text="Concern">
      <formula>NOT(ISERROR(SEARCH("Concern",G10)))</formula>
    </cfRule>
    <cfRule type="containsText" dxfId="156" priority="8" operator="containsText" text="OK">
      <formula>NOT(ISERROR(SEARCH("OK",G10)))</formula>
    </cfRule>
  </conditionalFormatting>
  <conditionalFormatting sqref="G17">
    <cfRule type="containsText" dxfId="155" priority="5" operator="containsText" text="Concern">
      <formula>NOT(ISERROR(SEARCH("Concern",G17)))</formula>
    </cfRule>
    <cfRule type="containsText" dxfId="154" priority="6" operator="containsText" text="OK">
      <formula>NOT(ISERROR(SEARCH("OK",G17)))</formula>
    </cfRule>
  </conditionalFormatting>
  <conditionalFormatting sqref="G16">
    <cfRule type="containsText" dxfId="153" priority="3" operator="containsText" text="Concern">
      <formula>NOT(ISERROR(SEARCH("Concern",G16)))</formula>
    </cfRule>
    <cfRule type="containsText" dxfId="152" priority="4" operator="containsText" text="OK">
      <formula>NOT(ISERROR(SEARCH("OK",G16)))</formula>
    </cfRule>
  </conditionalFormatting>
  <conditionalFormatting sqref="G23">
    <cfRule type="containsText" dxfId="151" priority="1" operator="containsText" text="Concern">
      <formula>NOT(ISERROR(SEARCH("Concern",G23)))</formula>
    </cfRule>
    <cfRule type="containsText" dxfId="150" priority="2" operator="containsText" text="OK">
      <formula>NOT(ISERROR(SEARCH("OK",G23)))</formula>
    </cfRule>
  </conditionalFormatting>
  <pageMargins left="0.7" right="0.7" top="0.75" bottom="0.75" header="0.3" footer="0.3"/>
  <pageSetup scale="6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Q60"/>
  <sheetViews>
    <sheetView showGridLines="0" zoomScaleNormal="100" workbookViewId="0">
      <selection activeCell="R13" sqref="R13"/>
    </sheetView>
  </sheetViews>
  <sheetFormatPr defaultColWidth="9.08984375" defaultRowHeight="14.5" x14ac:dyDescent="0.35"/>
  <cols>
    <col min="1" max="1" width="2.81640625" style="365" customWidth="1"/>
    <col min="2" max="3" width="1.36328125" style="365" customWidth="1"/>
    <col min="4" max="4" width="11" style="365" customWidth="1"/>
    <col min="5" max="5" width="9.08984375" style="365"/>
    <col min="6" max="6" width="4" style="365" customWidth="1"/>
    <col min="7" max="9" width="9.08984375" style="365"/>
    <col min="10" max="10" width="4" style="365" customWidth="1"/>
    <col min="11" max="12" width="9.08984375" style="365"/>
    <col min="13" max="13" width="4" style="365" bestFit="1" customWidth="1"/>
    <col min="14" max="14" width="6" style="365" customWidth="1"/>
    <col min="15" max="15" width="9.08984375" style="365"/>
    <col min="16" max="17" width="1.36328125" style="365" customWidth="1"/>
    <col min="18" max="16384" width="9.08984375" style="365"/>
  </cols>
  <sheetData>
    <row r="1" spans="2:17" ht="15" thickBot="1" x14ac:dyDescent="0.4"/>
    <row r="2" spans="2:17" ht="7.5" customHeight="1" x14ac:dyDescent="0.35">
      <c r="B2" s="332"/>
      <c r="C2" s="333"/>
      <c r="D2" s="333"/>
      <c r="E2" s="333"/>
      <c r="F2" s="333"/>
      <c r="G2" s="333"/>
      <c r="H2" s="333"/>
      <c r="I2" s="333"/>
      <c r="J2" s="333"/>
      <c r="K2" s="333"/>
      <c r="L2" s="333"/>
      <c r="M2" s="333"/>
      <c r="N2" s="333"/>
      <c r="O2" s="333"/>
      <c r="P2" s="333"/>
      <c r="Q2" s="367"/>
    </row>
    <row r="3" spans="2:17" ht="18.5" x14ac:dyDescent="0.45">
      <c r="B3" s="334"/>
      <c r="C3" s="2155" t="s">
        <v>1123</v>
      </c>
      <c r="D3" s="2155"/>
      <c r="E3" s="2155"/>
      <c r="F3" s="2155"/>
      <c r="G3" s="2155"/>
      <c r="H3" s="2155"/>
      <c r="I3" s="2155"/>
      <c r="J3" s="2155"/>
      <c r="K3" s="2155"/>
      <c r="L3" s="2155"/>
      <c r="M3" s="2155"/>
      <c r="N3" s="2155"/>
      <c r="O3" s="2155"/>
      <c r="P3" s="2155"/>
      <c r="Q3" s="368"/>
    </row>
    <row r="4" spans="2:17" x14ac:dyDescent="0.35">
      <c r="B4" s="334"/>
      <c r="C4" s="129"/>
      <c r="D4" s="129"/>
      <c r="E4" s="129"/>
      <c r="F4" s="129"/>
      <c r="G4" s="129"/>
      <c r="H4" s="129"/>
      <c r="I4" s="129"/>
      <c r="J4" s="129"/>
      <c r="K4" s="129"/>
      <c r="L4" s="129"/>
      <c r="M4" s="129"/>
      <c r="N4" s="129"/>
      <c r="O4" s="129"/>
      <c r="P4" s="129"/>
      <c r="Q4" s="368"/>
    </row>
    <row r="5" spans="2:17" ht="18.5" x14ac:dyDescent="0.45">
      <c r="B5" s="334"/>
      <c r="C5" s="149" t="s">
        <v>0</v>
      </c>
      <c r="D5" s="17"/>
      <c r="E5" s="387"/>
      <c r="F5" s="387"/>
      <c r="G5" s="2173"/>
      <c r="H5" s="2173"/>
      <c r="I5" s="2173"/>
      <c r="J5" s="2173"/>
      <c r="K5" s="2173"/>
      <c r="L5" s="2173"/>
      <c r="M5" s="2173"/>
      <c r="N5" s="2173"/>
      <c r="O5" s="2173"/>
      <c r="P5" s="129"/>
      <c r="Q5" s="368"/>
    </row>
    <row r="6" spans="2:17" ht="3.75" customHeight="1" x14ac:dyDescent="0.35">
      <c r="B6" s="334"/>
      <c r="C6" s="130"/>
      <c r="D6" s="387"/>
      <c r="E6" s="387"/>
      <c r="F6" s="387"/>
      <c r="G6" s="335"/>
      <c r="H6" s="335"/>
      <c r="I6" s="335"/>
      <c r="J6" s="335"/>
      <c r="K6" s="335"/>
      <c r="L6" s="335"/>
      <c r="M6" s="335"/>
      <c r="N6" s="335"/>
      <c r="O6" s="335"/>
      <c r="P6" s="129"/>
      <c r="Q6" s="368"/>
    </row>
    <row r="7" spans="2:17" x14ac:dyDescent="0.35">
      <c r="B7" s="334"/>
      <c r="C7" s="336" t="s">
        <v>1</v>
      </c>
      <c r="D7" s="387"/>
      <c r="E7" s="387"/>
      <c r="F7" s="387"/>
      <c r="G7" s="335"/>
      <c r="H7" s="335"/>
      <c r="I7" s="335"/>
      <c r="J7" s="335"/>
      <c r="K7" s="335"/>
      <c r="L7" s="335"/>
      <c r="M7" s="335"/>
      <c r="N7" s="335"/>
      <c r="O7" s="335"/>
      <c r="P7" s="129"/>
      <c r="Q7" s="368"/>
    </row>
    <row r="8" spans="2:17" x14ac:dyDescent="0.35">
      <c r="B8" s="334"/>
      <c r="C8" s="337" t="s">
        <v>2</v>
      </c>
      <c r="D8" s="387"/>
      <c r="E8" s="387"/>
      <c r="F8" s="387"/>
      <c r="G8" s="2174"/>
      <c r="H8" s="2174"/>
      <c r="I8" s="2174"/>
      <c r="J8" s="2174"/>
      <c r="K8" s="2174"/>
      <c r="L8" s="2174"/>
      <c r="M8" s="2174"/>
      <c r="N8" s="2174"/>
      <c r="O8" s="2174"/>
      <c r="P8" s="129"/>
      <c r="Q8" s="368"/>
    </row>
    <row r="9" spans="2:17" ht="3.75" customHeight="1" x14ac:dyDescent="0.35">
      <c r="B9" s="334"/>
      <c r="C9" s="337"/>
      <c r="D9" s="387"/>
      <c r="E9" s="387"/>
      <c r="F9" s="387"/>
      <c r="G9" s="335"/>
      <c r="H9" s="335"/>
      <c r="I9" s="335"/>
      <c r="J9" s="335"/>
      <c r="K9" s="335"/>
      <c r="L9" s="335"/>
      <c r="M9" s="335"/>
      <c r="N9" s="335"/>
      <c r="O9" s="335"/>
      <c r="P9" s="129"/>
      <c r="Q9" s="368"/>
    </row>
    <row r="10" spans="2:17" x14ac:dyDescent="0.35">
      <c r="B10" s="334"/>
      <c r="C10" s="337" t="s">
        <v>3</v>
      </c>
      <c r="D10" s="387"/>
      <c r="E10" s="387"/>
      <c r="F10" s="387"/>
      <c r="G10" s="2169"/>
      <c r="H10" s="2169"/>
      <c r="I10" s="2169"/>
      <c r="J10" s="2169"/>
      <c r="K10" s="2169"/>
      <c r="L10" s="2169"/>
      <c r="M10" s="2169"/>
      <c r="N10" s="2169"/>
      <c r="O10" s="2169"/>
      <c r="P10" s="129"/>
      <c r="Q10" s="368"/>
    </row>
    <row r="11" spans="2:17" ht="3.75" customHeight="1" x14ac:dyDescent="0.35">
      <c r="B11" s="334"/>
      <c r="C11" s="338"/>
      <c r="D11" s="387"/>
      <c r="E11" s="387"/>
      <c r="F11" s="387"/>
      <c r="G11" s="335"/>
      <c r="H11" s="335"/>
      <c r="I11" s="335"/>
      <c r="J11" s="335"/>
      <c r="K11" s="335"/>
      <c r="L11" s="335"/>
      <c r="M11" s="335"/>
      <c r="N11" s="335"/>
      <c r="O11" s="335"/>
      <c r="P11" s="129"/>
      <c r="Q11" s="368"/>
    </row>
    <row r="12" spans="2:17" x14ac:dyDescent="0.35">
      <c r="B12" s="334"/>
      <c r="C12" s="337" t="s">
        <v>4</v>
      </c>
      <c r="D12" s="387"/>
      <c r="E12" s="387"/>
      <c r="F12" s="387"/>
      <c r="G12" s="2169"/>
      <c r="H12" s="2169"/>
      <c r="I12" s="339" t="s">
        <v>5</v>
      </c>
      <c r="J12" s="2170"/>
      <c r="K12" s="2170"/>
      <c r="L12" s="2170"/>
      <c r="M12" s="2170"/>
      <c r="N12" s="2170"/>
      <c r="O12" s="2170"/>
      <c r="P12" s="129"/>
      <c r="Q12" s="368"/>
    </row>
    <row r="13" spans="2:17" ht="3.75" customHeight="1" x14ac:dyDescent="0.35">
      <c r="B13" s="334"/>
      <c r="C13" s="337"/>
      <c r="D13" s="387"/>
      <c r="E13" s="387"/>
      <c r="F13" s="387"/>
      <c r="G13" s="335"/>
      <c r="H13" s="335"/>
      <c r="I13" s="335"/>
      <c r="J13" s="335"/>
      <c r="K13" s="335"/>
      <c r="L13" s="335"/>
      <c r="M13" s="335"/>
      <c r="N13" s="335"/>
      <c r="O13" s="335"/>
      <c r="P13" s="129"/>
      <c r="Q13" s="368"/>
    </row>
    <row r="14" spans="2:17" x14ac:dyDescent="0.35">
      <c r="B14" s="334"/>
      <c r="C14" s="336" t="s">
        <v>6</v>
      </c>
      <c r="D14" s="387"/>
      <c r="E14" s="387"/>
      <c r="F14" s="387"/>
      <c r="G14" s="335"/>
      <c r="H14" s="335"/>
      <c r="I14" s="335"/>
      <c r="J14" s="335"/>
      <c r="K14" s="335"/>
      <c r="L14" s="335"/>
      <c r="M14" s="335"/>
      <c r="N14" s="335"/>
      <c r="O14" s="335"/>
      <c r="P14" s="129"/>
      <c r="Q14" s="368"/>
    </row>
    <row r="15" spans="2:17" x14ac:dyDescent="0.35">
      <c r="B15" s="334"/>
      <c r="C15" s="337" t="s">
        <v>7</v>
      </c>
      <c r="D15" s="387"/>
      <c r="E15" s="387"/>
      <c r="F15" s="387"/>
      <c r="G15" s="2174"/>
      <c r="H15" s="2174"/>
      <c r="I15" s="2174"/>
      <c r="J15" s="2174"/>
      <c r="K15" s="2174"/>
      <c r="L15" s="2174"/>
      <c r="M15" s="2174"/>
      <c r="N15" s="2174"/>
      <c r="O15" s="2174"/>
      <c r="P15" s="129"/>
      <c r="Q15" s="368"/>
    </row>
    <row r="16" spans="2:17" ht="3.75" customHeight="1" x14ac:dyDescent="0.35">
      <c r="B16" s="334"/>
      <c r="C16" s="337"/>
      <c r="D16" s="387"/>
      <c r="E16" s="387"/>
      <c r="F16" s="387"/>
      <c r="G16" s="341"/>
      <c r="H16" s="341"/>
      <c r="I16" s="335"/>
      <c r="J16" s="341"/>
      <c r="K16" s="335"/>
      <c r="L16" s="335"/>
      <c r="M16" s="335"/>
      <c r="N16" s="335"/>
      <c r="O16" s="335"/>
      <c r="P16" s="129"/>
      <c r="Q16" s="368"/>
    </row>
    <row r="17" spans="2:17" x14ac:dyDescent="0.35">
      <c r="B17" s="334"/>
      <c r="C17" s="337" t="s">
        <v>8</v>
      </c>
      <c r="D17" s="387"/>
      <c r="E17" s="387"/>
      <c r="F17" s="387"/>
      <c r="G17" s="2169"/>
      <c r="H17" s="2169"/>
      <c r="I17" s="2169"/>
      <c r="J17" s="2169"/>
      <c r="K17" s="2169"/>
      <c r="L17" s="2169"/>
      <c r="M17" s="2169"/>
      <c r="N17" s="2169"/>
      <c r="O17" s="2169"/>
      <c r="P17" s="129"/>
      <c r="Q17" s="368"/>
    </row>
    <row r="18" spans="2:17" ht="3.75" customHeight="1" x14ac:dyDescent="0.35">
      <c r="B18" s="334"/>
      <c r="C18" s="338"/>
      <c r="D18" s="387"/>
      <c r="E18" s="387"/>
      <c r="F18" s="387"/>
      <c r="G18" s="341"/>
      <c r="H18" s="341"/>
      <c r="I18" s="335"/>
      <c r="J18" s="341"/>
      <c r="K18" s="335"/>
      <c r="L18" s="335"/>
      <c r="M18" s="335"/>
      <c r="N18" s="335"/>
      <c r="O18" s="335"/>
      <c r="P18" s="129"/>
      <c r="Q18" s="368"/>
    </row>
    <row r="19" spans="2:17" x14ac:dyDescent="0.35">
      <c r="B19" s="334"/>
      <c r="C19" s="337" t="s">
        <v>4</v>
      </c>
      <c r="D19" s="387"/>
      <c r="E19" s="387"/>
      <c r="F19" s="387"/>
      <c r="G19" s="2169"/>
      <c r="H19" s="2169"/>
      <c r="I19" s="339" t="s">
        <v>5</v>
      </c>
      <c r="J19" s="2170"/>
      <c r="K19" s="2170"/>
      <c r="L19" s="2170"/>
      <c r="M19" s="2170"/>
      <c r="N19" s="2170"/>
      <c r="O19" s="2170"/>
      <c r="P19" s="129"/>
      <c r="Q19" s="368"/>
    </row>
    <row r="20" spans="2:17" ht="3.75" customHeight="1" x14ac:dyDescent="0.35">
      <c r="B20" s="334"/>
      <c r="C20" s="337"/>
      <c r="D20" s="387"/>
      <c r="E20" s="387"/>
      <c r="F20" s="387"/>
      <c r="G20" s="335"/>
      <c r="H20" s="335"/>
      <c r="I20" s="335"/>
      <c r="J20" s="335"/>
      <c r="K20" s="335"/>
      <c r="L20" s="335"/>
      <c r="M20" s="335"/>
      <c r="N20" s="335"/>
      <c r="O20" s="335"/>
      <c r="P20" s="129"/>
      <c r="Q20" s="368"/>
    </row>
    <row r="21" spans="2:17" x14ac:dyDescent="0.35">
      <c r="B21" s="334"/>
      <c r="C21" s="129"/>
      <c r="D21" s="387" t="s">
        <v>9</v>
      </c>
      <c r="E21" s="387"/>
      <c r="F21" s="387"/>
      <c r="G21" s="387"/>
      <c r="H21" s="387"/>
      <c r="I21" s="387"/>
      <c r="J21" s="387"/>
      <c r="K21" s="387"/>
      <c r="L21" s="363" t="s">
        <v>530</v>
      </c>
      <c r="M21" s="1539"/>
      <c r="N21" s="387"/>
      <c r="O21" s="387"/>
      <c r="P21" s="129"/>
      <c r="Q21" s="368"/>
    </row>
    <row r="22" spans="2:17" ht="7.5" customHeight="1" x14ac:dyDescent="0.35">
      <c r="B22" s="334"/>
      <c r="C22" s="129"/>
      <c r="D22" s="387"/>
      <c r="E22" s="387"/>
      <c r="F22" s="387"/>
      <c r="G22" s="387"/>
      <c r="H22" s="387"/>
      <c r="I22" s="387"/>
      <c r="J22" s="387"/>
      <c r="K22" s="387"/>
      <c r="L22" s="343"/>
      <c r="M22" s="387"/>
      <c r="N22" s="343"/>
      <c r="O22" s="387"/>
      <c r="P22" s="129"/>
      <c r="Q22" s="368"/>
    </row>
    <row r="23" spans="2:17" x14ac:dyDescent="0.35">
      <c r="B23" s="334"/>
      <c r="C23" s="149" t="s">
        <v>10</v>
      </c>
      <c r="D23" s="387"/>
      <c r="E23" s="387"/>
      <c r="F23" s="387"/>
      <c r="G23" s="2169"/>
      <c r="H23" s="2169"/>
      <c r="I23" s="2169"/>
      <c r="J23" s="2169"/>
      <c r="K23" s="2169"/>
      <c r="L23" s="2169"/>
      <c r="M23" s="2169"/>
      <c r="N23" s="2169"/>
      <c r="O23" s="2169"/>
      <c r="P23" s="129"/>
      <c r="Q23" s="368"/>
    </row>
    <row r="24" spans="2:17" x14ac:dyDescent="0.35">
      <c r="B24" s="334"/>
      <c r="C24" s="129"/>
      <c r="D24" s="387"/>
      <c r="E24" s="387"/>
      <c r="F24" s="387"/>
      <c r="G24" s="341"/>
      <c r="H24" s="341"/>
      <c r="I24" s="341"/>
      <c r="J24" s="341"/>
      <c r="K24" s="341"/>
      <c r="L24" s="341"/>
      <c r="M24" s="341"/>
      <c r="N24" s="341"/>
      <c r="O24" s="341"/>
      <c r="P24" s="129"/>
      <c r="Q24" s="368"/>
    </row>
    <row r="25" spans="2:17" ht="15" thickBot="1" x14ac:dyDescent="0.4">
      <c r="B25" s="334"/>
      <c r="C25" s="344" t="s">
        <v>11</v>
      </c>
      <c r="D25" s="345"/>
      <c r="E25" s="345"/>
      <c r="F25" s="345"/>
      <c r="G25" s="345"/>
      <c r="H25" s="345"/>
      <c r="I25" s="345"/>
      <c r="J25" s="345"/>
      <c r="K25" s="345"/>
      <c r="L25" s="345"/>
      <c r="M25" s="345"/>
      <c r="N25" s="345"/>
      <c r="O25" s="345"/>
      <c r="P25" s="129"/>
      <c r="Q25" s="368"/>
    </row>
    <row r="26" spans="2:17" ht="3.75" customHeight="1" x14ac:dyDescent="0.35">
      <c r="B26" s="334"/>
      <c r="C26" s="346"/>
      <c r="D26" s="347"/>
      <c r="E26" s="387"/>
      <c r="F26" s="387"/>
      <c r="G26" s="335"/>
      <c r="H26" s="335"/>
      <c r="I26" s="335"/>
      <c r="J26" s="335"/>
      <c r="K26" s="335"/>
      <c r="L26" s="335"/>
      <c r="M26" s="335"/>
      <c r="N26" s="335"/>
      <c r="O26" s="335"/>
      <c r="P26" s="129"/>
      <c r="Q26" s="368"/>
    </row>
    <row r="27" spans="2:17" x14ac:dyDescent="0.35">
      <c r="B27" s="334"/>
      <c r="C27" s="346"/>
      <c r="D27" s="2156" t="s">
        <v>12</v>
      </c>
      <c r="E27" s="2156"/>
      <c r="F27" s="387"/>
      <c r="G27" s="2169"/>
      <c r="H27" s="2169"/>
      <c r="I27" s="2169"/>
      <c r="J27" s="2169"/>
      <c r="K27" s="2169"/>
      <c r="L27" s="2169"/>
      <c r="M27" s="2169"/>
      <c r="N27" s="2169"/>
      <c r="O27" s="2169"/>
      <c r="P27" s="129"/>
      <c r="Q27" s="368"/>
    </row>
    <row r="28" spans="2:17" ht="3.75" customHeight="1" x14ac:dyDescent="0.35">
      <c r="B28" s="334"/>
      <c r="C28" s="337"/>
      <c r="D28" s="1774"/>
      <c r="E28" s="387"/>
      <c r="F28" s="387"/>
      <c r="G28" s="341"/>
      <c r="H28" s="341"/>
      <c r="I28" s="341"/>
      <c r="J28" s="341"/>
      <c r="K28" s="341"/>
      <c r="L28" s="341"/>
      <c r="M28" s="341"/>
      <c r="N28" s="341"/>
      <c r="O28" s="341"/>
      <c r="P28" s="129"/>
      <c r="Q28" s="368"/>
    </row>
    <row r="29" spans="2:17" x14ac:dyDescent="0.35">
      <c r="B29" s="334"/>
      <c r="C29" s="337"/>
      <c r="D29" s="1774" t="s">
        <v>13</v>
      </c>
      <c r="E29" s="387"/>
      <c r="F29" s="387"/>
      <c r="G29" s="2170"/>
      <c r="H29" s="2170"/>
      <c r="I29" s="339" t="s">
        <v>14</v>
      </c>
      <c r="J29" s="2169"/>
      <c r="K29" s="2169"/>
      <c r="L29" s="339" t="s">
        <v>15</v>
      </c>
      <c r="M29" s="2169"/>
      <c r="N29" s="2169"/>
      <c r="O29" s="2169"/>
      <c r="P29" s="129"/>
      <c r="Q29" s="368"/>
    </row>
    <row r="30" spans="2:17" ht="3.75" customHeight="1" x14ac:dyDescent="0.35">
      <c r="B30" s="334"/>
      <c r="C30" s="346"/>
      <c r="D30" s="1774"/>
      <c r="E30" s="387"/>
      <c r="F30" s="387"/>
      <c r="G30" s="335"/>
      <c r="H30" s="335"/>
      <c r="I30" s="335"/>
      <c r="J30" s="335"/>
      <c r="K30" s="335"/>
      <c r="L30" s="335"/>
      <c r="M30" s="335"/>
      <c r="N30" s="335"/>
      <c r="O30" s="335"/>
      <c r="P30" s="129"/>
      <c r="Q30" s="368"/>
    </row>
    <row r="31" spans="2:17" x14ac:dyDescent="0.35">
      <c r="B31" s="334"/>
      <c r="C31" s="346"/>
      <c r="D31" s="1774" t="s">
        <v>16</v>
      </c>
      <c r="E31" s="387"/>
      <c r="F31" s="387"/>
      <c r="G31" s="2169"/>
      <c r="H31" s="2169"/>
      <c r="I31" s="387"/>
      <c r="J31" s="387"/>
      <c r="K31" s="339" t="s">
        <v>17</v>
      </c>
      <c r="L31" s="2169"/>
      <c r="M31" s="2169"/>
      <c r="N31" s="2169"/>
      <c r="O31" s="2169"/>
      <c r="P31" s="129"/>
      <c r="Q31" s="368"/>
    </row>
    <row r="32" spans="2:17" ht="3.75" customHeight="1" x14ac:dyDescent="0.35">
      <c r="B32" s="334"/>
      <c r="C32" s="346"/>
      <c r="D32" s="1774"/>
      <c r="E32" s="387"/>
      <c r="F32" s="387"/>
      <c r="G32" s="335"/>
      <c r="H32" s="335"/>
      <c r="I32" s="335"/>
      <c r="J32" s="335"/>
      <c r="K32" s="335"/>
      <c r="L32" s="335"/>
      <c r="M32" s="335"/>
      <c r="N32" s="335"/>
      <c r="O32" s="335"/>
      <c r="P32" s="129"/>
      <c r="Q32" s="368"/>
    </row>
    <row r="33" spans="2:17" x14ac:dyDescent="0.35">
      <c r="B33" s="334"/>
      <c r="C33" s="346"/>
      <c r="D33" s="1774" t="s">
        <v>18</v>
      </c>
      <c r="E33" s="387"/>
      <c r="F33" s="387"/>
      <c r="G33" s="1777"/>
      <c r="H33" s="339" t="s">
        <v>19</v>
      </c>
      <c r="I33" s="1778"/>
      <c r="J33" s="387"/>
      <c r="K33" s="339" t="s">
        <v>20</v>
      </c>
      <c r="L33" s="2171"/>
      <c r="M33" s="2169"/>
      <c r="N33" s="2169"/>
      <c r="O33" s="2169"/>
      <c r="P33" s="129"/>
      <c r="Q33" s="368"/>
    </row>
    <row r="34" spans="2:17" ht="3.75" customHeight="1" x14ac:dyDescent="0.35">
      <c r="B34" s="334"/>
      <c r="C34" s="298"/>
      <c r="D34" s="1774"/>
      <c r="E34" s="387"/>
      <c r="F34" s="387"/>
      <c r="G34" s="335"/>
      <c r="H34" s="335"/>
      <c r="I34" s="335"/>
      <c r="J34" s="335"/>
      <c r="K34" s="335"/>
      <c r="L34" s="335"/>
      <c r="M34" s="335"/>
      <c r="N34" s="335"/>
      <c r="O34" s="335"/>
      <c r="P34" s="129"/>
      <c r="Q34" s="368"/>
    </row>
    <row r="35" spans="2:17" x14ac:dyDescent="0.35">
      <c r="B35" s="334"/>
      <c r="C35" s="346"/>
      <c r="D35" s="1774" t="s">
        <v>21</v>
      </c>
      <c r="E35" s="387"/>
      <c r="F35" s="387"/>
      <c r="G35" s="2169"/>
      <c r="H35" s="2169"/>
      <c r="I35" s="2169"/>
      <c r="J35" s="2169"/>
      <c r="K35" s="2169"/>
      <c r="L35" s="2169"/>
      <c r="M35" s="2169"/>
      <c r="N35" s="2169"/>
      <c r="O35" s="2169"/>
      <c r="P35" s="129"/>
      <c r="Q35" s="368"/>
    </row>
    <row r="36" spans="2:17" ht="7.5" customHeight="1" x14ac:dyDescent="0.35">
      <c r="B36" s="334"/>
      <c r="C36" s="298"/>
      <c r="D36" s="387"/>
      <c r="E36" s="387"/>
      <c r="F36" s="387"/>
      <c r="G36" s="335"/>
      <c r="H36" s="335"/>
      <c r="I36" s="335"/>
      <c r="J36" s="335"/>
      <c r="K36" s="335"/>
      <c r="L36" s="335"/>
      <c r="M36" s="335"/>
      <c r="N36" s="335"/>
      <c r="O36" s="335"/>
      <c r="P36" s="129"/>
      <c r="Q36" s="368"/>
    </row>
    <row r="37" spans="2:17" ht="15" thickBot="1" x14ac:dyDescent="0.4">
      <c r="B37" s="334"/>
      <c r="C37" s="344" t="s">
        <v>488</v>
      </c>
      <c r="D37" s="345"/>
      <c r="E37" s="345"/>
      <c r="F37" s="345"/>
      <c r="G37" s="345"/>
      <c r="H37" s="345"/>
      <c r="I37" s="345"/>
      <c r="J37" s="345"/>
      <c r="K37" s="345"/>
      <c r="L37" s="345"/>
      <c r="M37" s="345"/>
      <c r="N37" s="345"/>
      <c r="O37" s="345"/>
      <c r="P37" s="129"/>
      <c r="Q37" s="368"/>
    </row>
    <row r="38" spans="2:17" ht="3.75" customHeight="1" x14ac:dyDescent="0.35">
      <c r="B38" s="334"/>
      <c r="C38" s="129"/>
      <c r="D38" s="387"/>
      <c r="E38" s="1774"/>
      <c r="F38" s="1774"/>
      <c r="G38" s="1774"/>
      <c r="H38" s="1774"/>
      <c r="I38" s="1774"/>
      <c r="J38" s="1774"/>
      <c r="K38" s="1774"/>
      <c r="L38" s="387"/>
      <c r="M38" s="387"/>
      <c r="N38" s="387"/>
      <c r="O38" s="387"/>
      <c r="P38" s="129"/>
      <c r="Q38" s="368"/>
    </row>
    <row r="39" spans="2:17" x14ac:dyDescent="0.35">
      <c r="B39" s="334"/>
      <c r="C39" s="129"/>
      <c r="D39" s="387"/>
      <c r="E39" s="1775" t="s">
        <v>22</v>
      </c>
      <c r="F39" s="364"/>
      <c r="G39" s="2167" t="s">
        <v>23</v>
      </c>
      <c r="H39" s="2157"/>
      <c r="I39" s="2168"/>
      <c r="J39" s="364"/>
      <c r="K39" s="343"/>
      <c r="L39" s="1775" t="s">
        <v>24</v>
      </c>
      <c r="M39" s="364"/>
      <c r="N39" s="348"/>
      <c r="O39" s="387"/>
      <c r="P39" s="129"/>
      <c r="Q39" s="368"/>
    </row>
    <row r="40" spans="2:17" ht="3.75" customHeight="1" x14ac:dyDescent="0.35">
      <c r="B40" s="334"/>
      <c r="C40" s="129"/>
      <c r="D40" s="387"/>
      <c r="E40" s="1775"/>
      <c r="F40" s="349"/>
      <c r="G40" s="2157"/>
      <c r="H40" s="2157"/>
      <c r="I40" s="2157"/>
      <c r="J40" s="350"/>
      <c r="K40" s="349"/>
      <c r="L40" s="1774"/>
      <c r="M40" s="1774"/>
      <c r="N40" s="348"/>
      <c r="O40" s="387"/>
      <c r="P40" s="129"/>
      <c r="Q40" s="368"/>
    </row>
    <row r="41" spans="2:17" x14ac:dyDescent="0.35">
      <c r="B41" s="334"/>
      <c r="C41" s="129"/>
      <c r="D41" s="387"/>
      <c r="E41" s="1775" t="s">
        <v>25</v>
      </c>
      <c r="F41" s="364"/>
      <c r="G41" s="2167" t="s">
        <v>26</v>
      </c>
      <c r="H41" s="2157"/>
      <c r="I41" s="2168"/>
      <c r="J41" s="364"/>
      <c r="K41" s="351"/>
      <c r="L41" s="1775" t="s">
        <v>27</v>
      </c>
      <c r="M41" s="364"/>
      <c r="N41" s="348"/>
      <c r="O41" s="387"/>
      <c r="P41" s="129"/>
      <c r="Q41" s="368"/>
    </row>
    <row r="42" spans="2:17" ht="3.75" customHeight="1" x14ac:dyDescent="0.35">
      <c r="B42" s="334"/>
      <c r="C42" s="129"/>
      <c r="D42" s="387"/>
      <c r="E42" s="1775"/>
      <c r="F42" s="349"/>
      <c r="G42" s="2157"/>
      <c r="H42" s="2157"/>
      <c r="I42" s="2157"/>
      <c r="J42" s="350"/>
      <c r="K42" s="349"/>
      <c r="L42" s="387"/>
      <c r="M42" s="387"/>
      <c r="N42" s="387"/>
      <c r="O42" s="387"/>
      <c r="P42" s="129"/>
      <c r="Q42" s="368"/>
    </row>
    <row r="43" spans="2:17" x14ac:dyDescent="0.35">
      <c r="B43" s="334"/>
      <c r="C43" s="129"/>
      <c r="D43" s="387"/>
      <c r="E43" s="1775" t="s">
        <v>28</v>
      </c>
      <c r="F43" s="364"/>
      <c r="G43" s="2167" t="s">
        <v>29</v>
      </c>
      <c r="H43" s="2157"/>
      <c r="I43" s="2168"/>
      <c r="J43" s="364"/>
      <c r="K43" s="343"/>
      <c r="L43" s="349"/>
      <c r="M43" s="349"/>
      <c r="N43" s="387"/>
      <c r="O43" s="387"/>
      <c r="P43" s="129"/>
      <c r="Q43" s="368"/>
    </row>
    <row r="44" spans="2:17" ht="3.75" customHeight="1" x14ac:dyDescent="0.35">
      <c r="B44" s="334"/>
      <c r="C44" s="129"/>
      <c r="D44" s="387"/>
      <c r="E44" s="349"/>
      <c r="F44" s="349"/>
      <c r="G44" s="349"/>
      <c r="H44" s="349"/>
      <c r="I44" s="349"/>
      <c r="J44" s="349"/>
      <c r="K44" s="349"/>
      <c r="L44" s="387"/>
      <c r="M44" s="387"/>
      <c r="N44" s="387"/>
      <c r="O44" s="387"/>
      <c r="P44" s="129"/>
      <c r="Q44" s="368"/>
    </row>
    <row r="45" spans="2:17" x14ac:dyDescent="0.35">
      <c r="B45" s="334"/>
      <c r="C45" s="129"/>
      <c r="D45" s="387"/>
      <c r="E45" s="1776" t="s">
        <v>30</v>
      </c>
      <c r="F45" s="364"/>
      <c r="G45" s="2167" t="s">
        <v>31</v>
      </c>
      <c r="H45" s="2157"/>
      <c r="I45" s="2168"/>
      <c r="J45" s="364"/>
      <c r="K45" s="352"/>
      <c r="L45" s="387"/>
      <c r="M45" s="387"/>
      <c r="N45" s="387"/>
      <c r="O45" s="387"/>
      <c r="P45" s="129"/>
      <c r="Q45" s="368"/>
    </row>
    <row r="46" spans="2:17" ht="3.75" customHeight="1" x14ac:dyDescent="0.35">
      <c r="B46" s="334"/>
      <c r="C46" s="129"/>
      <c r="D46" s="387"/>
      <c r="E46" s="1775"/>
      <c r="F46" s="343"/>
      <c r="G46" s="1775"/>
      <c r="H46" s="1775"/>
      <c r="I46" s="1775"/>
      <c r="J46" s="352"/>
      <c r="K46" s="352"/>
      <c r="L46" s="387"/>
      <c r="M46" s="387"/>
      <c r="N46" s="387"/>
      <c r="O46" s="387"/>
      <c r="P46" s="129"/>
      <c r="Q46" s="368"/>
    </row>
    <row r="47" spans="2:17" x14ac:dyDescent="0.35">
      <c r="B47" s="334"/>
      <c r="C47" s="129"/>
      <c r="D47" s="387" t="s">
        <v>32</v>
      </c>
      <c r="E47" s="387"/>
      <c r="F47" s="387"/>
      <c r="G47" s="349"/>
      <c r="H47" s="387"/>
      <c r="I47" s="353"/>
      <c r="J47" s="352"/>
      <c r="K47" s="352"/>
      <c r="L47" s="387"/>
      <c r="M47" s="387"/>
      <c r="N47" s="387"/>
      <c r="O47" s="387"/>
      <c r="P47" s="129"/>
      <c r="Q47" s="368"/>
    </row>
    <row r="48" spans="2:17" ht="3.75" customHeight="1" x14ac:dyDescent="0.35">
      <c r="B48" s="334"/>
      <c r="C48" s="129"/>
      <c r="D48" s="387"/>
      <c r="E48" s="1774"/>
      <c r="F48" s="349"/>
      <c r="G48" s="349"/>
      <c r="H48" s="387"/>
      <c r="I48" s="353"/>
      <c r="J48" s="352"/>
      <c r="K48" s="352"/>
      <c r="L48" s="387"/>
      <c r="M48" s="387"/>
      <c r="N48" s="387"/>
      <c r="O48" s="387"/>
      <c r="P48" s="129"/>
      <c r="Q48" s="368"/>
    </row>
    <row r="49" spans="2:17" x14ac:dyDescent="0.35">
      <c r="B49" s="334"/>
      <c r="C49" s="129"/>
      <c r="D49" s="2158"/>
      <c r="E49" s="2159"/>
      <c r="F49" s="2159"/>
      <c r="G49" s="2159"/>
      <c r="H49" s="2159"/>
      <c r="I49" s="2159"/>
      <c r="J49" s="2159"/>
      <c r="K49" s="2159"/>
      <c r="L49" s="2159"/>
      <c r="M49" s="2159"/>
      <c r="N49" s="2159"/>
      <c r="O49" s="2160"/>
      <c r="P49" s="129"/>
      <c r="Q49" s="368"/>
    </row>
    <row r="50" spans="2:17" x14ac:dyDescent="0.35">
      <c r="B50" s="334"/>
      <c r="C50" s="129"/>
      <c r="D50" s="2161"/>
      <c r="E50" s="2162"/>
      <c r="F50" s="2162"/>
      <c r="G50" s="2162"/>
      <c r="H50" s="2162"/>
      <c r="I50" s="2162"/>
      <c r="J50" s="2162"/>
      <c r="K50" s="2162"/>
      <c r="L50" s="2162"/>
      <c r="M50" s="2162"/>
      <c r="N50" s="2162"/>
      <c r="O50" s="2163"/>
      <c r="P50" s="129"/>
      <c r="Q50" s="368"/>
    </row>
    <row r="51" spans="2:17" x14ac:dyDescent="0.35">
      <c r="B51" s="334"/>
      <c r="C51" s="129"/>
      <c r="D51" s="2161"/>
      <c r="E51" s="2162"/>
      <c r="F51" s="2162"/>
      <c r="G51" s="2162"/>
      <c r="H51" s="2162"/>
      <c r="I51" s="2162"/>
      <c r="J51" s="2162"/>
      <c r="K51" s="2162"/>
      <c r="L51" s="2162"/>
      <c r="M51" s="2162"/>
      <c r="N51" s="2162"/>
      <c r="O51" s="2163"/>
      <c r="P51" s="129"/>
      <c r="Q51" s="368"/>
    </row>
    <row r="52" spans="2:17" x14ac:dyDescent="0.35">
      <c r="B52" s="334"/>
      <c r="C52" s="129"/>
      <c r="D52" s="2161"/>
      <c r="E52" s="2162"/>
      <c r="F52" s="2162"/>
      <c r="G52" s="2162"/>
      <c r="H52" s="2162"/>
      <c r="I52" s="2162"/>
      <c r="J52" s="2162"/>
      <c r="K52" s="2162"/>
      <c r="L52" s="2162"/>
      <c r="M52" s="2162"/>
      <c r="N52" s="2162"/>
      <c r="O52" s="2163"/>
      <c r="P52" s="129"/>
      <c r="Q52" s="368"/>
    </row>
    <row r="53" spans="2:17" x14ac:dyDescent="0.35">
      <c r="B53" s="334"/>
      <c r="C53" s="129"/>
      <c r="D53" s="2164"/>
      <c r="E53" s="2165"/>
      <c r="F53" s="2165"/>
      <c r="G53" s="2165"/>
      <c r="H53" s="2165"/>
      <c r="I53" s="2165"/>
      <c r="J53" s="2165"/>
      <c r="K53" s="2165"/>
      <c r="L53" s="2165"/>
      <c r="M53" s="2165"/>
      <c r="N53" s="2165"/>
      <c r="O53" s="2166"/>
      <c r="P53" s="129"/>
      <c r="Q53" s="368"/>
    </row>
    <row r="54" spans="2:17" ht="15" customHeight="1" thickBot="1" x14ac:dyDescent="0.4">
      <c r="B54" s="334"/>
      <c r="C54" s="129"/>
      <c r="D54" s="354"/>
      <c r="E54" s="354"/>
      <c r="F54" s="355"/>
      <c r="G54" s="354"/>
      <c r="H54" s="355"/>
      <c r="I54" s="355"/>
      <c r="J54" s="355"/>
      <c r="K54" s="355"/>
      <c r="L54" s="355"/>
      <c r="M54" s="355"/>
      <c r="N54" s="355"/>
      <c r="O54" s="355"/>
      <c r="P54" s="129"/>
      <c r="Q54" s="368"/>
    </row>
    <row r="55" spans="2:17" ht="15" customHeight="1" thickBot="1" x14ac:dyDescent="0.4">
      <c r="B55" s="334"/>
      <c r="C55" s="129"/>
      <c r="D55" s="356" t="s">
        <v>33</v>
      </c>
      <c r="E55" s="354"/>
      <c r="F55" s="616"/>
      <c r="G55" s="357" t="str">
        <f>IF(F55&gt;1,"STOP!","")</f>
        <v/>
      </c>
      <c r="H55" s="2172" t="str">
        <f>IF(G55="STOP!","Projects incorporating more than one Site must submit a multiple-Site set of Forms. Please contact Sean Harrington via email at sean.harrington@commerce.wa.gov to request a set tailored for your Project","")</f>
        <v/>
      </c>
      <c r="I55" s="2172"/>
      <c r="J55" s="2172"/>
      <c r="K55" s="2172"/>
      <c r="L55" s="2172"/>
      <c r="M55" s="2172"/>
      <c r="N55" s="2172"/>
      <c r="O55" s="358"/>
      <c r="P55" s="129"/>
      <c r="Q55" s="368"/>
    </row>
    <row r="56" spans="2:17" ht="15" customHeight="1" thickBot="1" x14ac:dyDescent="0.4">
      <c r="B56" s="334"/>
      <c r="C56" s="129"/>
      <c r="D56" s="354"/>
      <c r="E56" s="354"/>
      <c r="F56" s="355"/>
      <c r="G56" s="354"/>
      <c r="H56" s="2172"/>
      <c r="I56" s="2172"/>
      <c r="J56" s="2172"/>
      <c r="K56" s="2172"/>
      <c r="L56" s="2172"/>
      <c r="M56" s="2172"/>
      <c r="N56" s="2172"/>
      <c r="O56" s="358"/>
      <c r="P56" s="129"/>
      <c r="Q56" s="368"/>
    </row>
    <row r="57" spans="2:17" ht="15" customHeight="1" thickTop="1" thickBot="1" x14ac:dyDescent="0.4">
      <c r="B57" s="334"/>
      <c r="C57" s="129"/>
      <c r="D57" s="149" t="s">
        <v>35</v>
      </c>
      <c r="E57" s="387"/>
      <c r="F57" s="1592"/>
      <c r="G57" s="387"/>
      <c r="H57" s="2172"/>
      <c r="I57" s="2172"/>
      <c r="J57" s="2172"/>
      <c r="K57" s="2172"/>
      <c r="L57" s="2172"/>
      <c r="M57" s="2172"/>
      <c r="N57" s="2172"/>
      <c r="O57" s="358"/>
      <c r="P57" s="129"/>
      <c r="Q57" s="368"/>
    </row>
    <row r="58" spans="2:17" ht="15" customHeight="1" thickTop="1" x14ac:dyDescent="0.35">
      <c r="B58" s="334"/>
      <c r="C58" s="129"/>
      <c r="D58" s="359"/>
      <c r="E58" s="129"/>
      <c r="F58" s="387"/>
      <c r="G58" s="387"/>
      <c r="H58" s="2172"/>
      <c r="I58" s="2172"/>
      <c r="J58" s="2172"/>
      <c r="K58" s="2172"/>
      <c r="L58" s="2172"/>
      <c r="M58" s="2172"/>
      <c r="N58" s="2172"/>
      <c r="O58" s="358"/>
      <c r="P58" s="129"/>
      <c r="Q58" s="368"/>
    </row>
    <row r="59" spans="2:17" ht="15" customHeight="1" x14ac:dyDescent="0.35">
      <c r="B59" s="334"/>
      <c r="C59" s="129"/>
      <c r="D59" s="129"/>
      <c r="E59" s="360"/>
      <c r="F59" s="361"/>
      <c r="G59" s="360"/>
      <c r="H59" s="360"/>
      <c r="I59" s="360"/>
      <c r="J59" s="362"/>
      <c r="K59" s="362"/>
      <c r="L59" s="129"/>
      <c r="M59" s="129"/>
      <c r="N59" s="129"/>
      <c r="O59" s="129"/>
      <c r="P59" s="129"/>
      <c r="Q59" s="368"/>
    </row>
    <row r="60" spans="2:17" ht="3.75" customHeight="1" thickBot="1" x14ac:dyDescent="0.4">
      <c r="B60" s="2081"/>
      <c r="C60" s="2082"/>
      <c r="D60" s="2082"/>
      <c r="E60" s="2082"/>
      <c r="F60" s="319"/>
      <c r="G60" s="2082"/>
      <c r="H60" s="2082"/>
      <c r="I60" s="2082"/>
      <c r="J60" s="2082"/>
      <c r="K60" s="2083"/>
      <c r="L60" s="319"/>
      <c r="M60" s="319"/>
      <c r="N60" s="319"/>
      <c r="O60" s="2082"/>
      <c r="P60" s="2082"/>
      <c r="Q60" s="2084"/>
    </row>
  </sheetData>
  <sheetProtection algorithmName="SHA-512" hashValue="cZMYR8kG5Jeyv/4E8m+aKoh0UXbl0dI4L6qcfKEVK9A7si4/TBoPzap4zm354vI0gcra+zqOgcWjTHI2whSg5A==" saltValue="yPqqzysVdav4H0zJblCIkw==" spinCount="100000" sheet="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49" priority="3" operator="equal">
      <formula>"X"</formula>
    </cfRule>
  </conditionalFormatting>
  <conditionalFormatting sqref="H55:N58">
    <cfRule type="containsText" dxfId="148" priority="2" operator="containsText" text="projects">
      <formula>NOT(ISERROR(SEARCH("projects",H55)))</formula>
    </cfRule>
  </conditionalFormatting>
  <conditionalFormatting sqref="G55">
    <cfRule type="containsText" dxfId="147" priority="1" operator="containsText" text="STOP">
      <formula>NOT(ISERROR(SEARCH("STOP",G55)))</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V42"/>
  <sheetViews>
    <sheetView showGridLines="0" topLeftCell="A22" zoomScaleNormal="100" workbookViewId="0">
      <selection activeCell="F25" sqref="F25"/>
    </sheetView>
  </sheetViews>
  <sheetFormatPr defaultColWidth="9.08984375" defaultRowHeight="14.5" x14ac:dyDescent="0.35"/>
  <cols>
    <col min="1" max="2" width="1.7265625" style="365" customWidth="1"/>
    <col min="3" max="3" width="25.81640625" style="365" customWidth="1"/>
    <col min="4" max="4" width="4.81640625" style="365" bestFit="1" customWidth="1"/>
    <col min="5" max="5" width="4" style="365" bestFit="1" customWidth="1"/>
    <col min="6" max="6" width="6" style="365" bestFit="1" customWidth="1"/>
    <col min="7" max="10" width="4.26953125" style="365" bestFit="1" customWidth="1"/>
    <col min="11" max="11" width="5.08984375" style="365" bestFit="1" customWidth="1"/>
    <col min="12" max="13" width="12.08984375" style="365" customWidth="1"/>
    <col min="14" max="14" width="12.26953125" style="365" bestFit="1" customWidth="1"/>
    <col min="15" max="15" width="11" style="365" bestFit="1" customWidth="1"/>
    <col min="16" max="16" width="4.6328125" style="365" customWidth="1"/>
    <col min="17" max="19" width="9.08984375" style="365"/>
    <col min="20" max="20" width="10.08984375" style="365" bestFit="1" customWidth="1"/>
    <col min="21" max="21" width="6" style="365" customWidth="1"/>
    <col min="22" max="22" width="1.7265625" style="365" customWidth="1"/>
    <col min="23" max="16384" width="9.08984375" style="365"/>
  </cols>
  <sheetData>
    <row r="1" spans="2:22" ht="9" customHeight="1" thickBot="1" x14ac:dyDescent="0.4"/>
    <row r="2" spans="2:22" ht="9" customHeight="1" x14ac:dyDescent="0.35">
      <c r="B2" s="1660"/>
      <c r="C2" s="1661"/>
      <c r="D2" s="1661"/>
      <c r="E2" s="1661"/>
      <c r="F2" s="1661"/>
      <c r="G2" s="1661"/>
      <c r="H2" s="1662"/>
      <c r="I2" s="1661"/>
      <c r="J2" s="1661"/>
      <c r="K2" s="1661"/>
      <c r="L2" s="1661"/>
      <c r="M2" s="1661"/>
      <c r="N2" s="1661"/>
      <c r="O2" s="2085"/>
      <c r="P2" s="2085"/>
      <c r="Q2" s="2085"/>
      <c r="R2" s="2085"/>
      <c r="S2" s="2085"/>
      <c r="T2" s="2085"/>
      <c r="U2" s="2086"/>
      <c r="V2" s="2087"/>
    </row>
    <row r="3" spans="2:22" ht="18.5" x14ac:dyDescent="0.45">
      <c r="B3" s="1663"/>
      <c r="C3" s="2183" t="s">
        <v>43</v>
      </c>
      <c r="D3" s="2183"/>
      <c r="E3" s="2183"/>
      <c r="F3" s="2183"/>
      <c r="G3" s="2183"/>
      <c r="H3" s="2183"/>
      <c r="I3" s="2183"/>
      <c r="J3" s="2183"/>
      <c r="K3" s="2183"/>
      <c r="L3" s="2183"/>
      <c r="M3" s="2183"/>
      <c r="N3" s="2183"/>
      <c r="O3" s="2183"/>
      <c r="P3" s="2183"/>
      <c r="Q3" s="2183"/>
      <c r="R3" s="2183"/>
      <c r="S3" s="2183"/>
      <c r="T3" s="2183"/>
      <c r="U3" s="1779"/>
      <c r="V3" s="1664"/>
    </row>
    <row r="4" spans="2:22" x14ac:dyDescent="0.35">
      <c r="B4" s="1663"/>
      <c r="C4" s="372"/>
      <c r="D4" s="372"/>
      <c r="E4" s="372"/>
      <c r="F4" s="372"/>
      <c r="G4" s="372"/>
      <c r="H4" s="132"/>
      <c r="I4" s="372"/>
      <c r="J4" s="372"/>
      <c r="K4" s="372"/>
      <c r="L4" s="372"/>
      <c r="M4" s="372"/>
      <c r="N4" s="372"/>
      <c r="O4" s="1617"/>
      <c r="P4" s="1617"/>
      <c r="Q4" s="1617"/>
      <c r="R4" s="1617"/>
      <c r="S4" s="1617"/>
      <c r="T4" s="1617"/>
      <c r="U4" s="1617"/>
      <c r="V4" s="1664"/>
    </row>
    <row r="5" spans="2:22" ht="15" thickBot="1" x14ac:dyDescent="0.4">
      <c r="B5" s="1663"/>
      <c r="C5" s="2184" t="str">
        <f>IF('1'!G5="","Enter Project Name on Form 1",(CONCATENATE("Project Name: ",'1'!G5)))</f>
        <v>Enter Project Name on Form 1</v>
      </c>
      <c r="D5" s="2184"/>
      <c r="E5" s="2184"/>
      <c r="F5" s="2184"/>
      <c r="G5" s="2184"/>
      <c r="H5" s="2184"/>
      <c r="I5" s="2184"/>
      <c r="J5" s="2184"/>
      <c r="K5" s="2184"/>
      <c r="L5" s="2184"/>
      <c r="M5" s="2184"/>
      <c r="N5" s="2184"/>
      <c r="O5" s="2184"/>
      <c r="P5" s="2184"/>
      <c r="Q5" s="1617"/>
      <c r="R5" s="1617"/>
      <c r="S5" s="1617"/>
      <c r="T5" s="1617"/>
      <c r="U5" s="1617"/>
      <c r="V5" s="1664"/>
    </row>
    <row r="6" spans="2:22" ht="15" thickBot="1" x14ac:dyDescent="0.4">
      <c r="B6" s="1663"/>
      <c r="C6" s="372"/>
      <c r="D6" s="372"/>
      <c r="E6" s="372"/>
      <c r="F6" s="372"/>
      <c r="G6" s="372"/>
      <c r="H6" s="132"/>
      <c r="I6" s="372"/>
      <c r="J6" s="372"/>
      <c r="K6" s="372"/>
      <c r="L6" s="372"/>
      <c r="M6" s="372"/>
      <c r="N6" s="372"/>
      <c r="O6" s="1617"/>
      <c r="P6" s="1617"/>
      <c r="Q6" s="1617"/>
      <c r="R6" s="1617"/>
      <c r="S6" s="1617"/>
      <c r="T6" s="1617"/>
      <c r="U6" s="1617"/>
      <c r="V6" s="1664"/>
    </row>
    <row r="7" spans="2:22" ht="84" x14ac:dyDescent="0.35">
      <c r="B7" s="1663"/>
      <c r="C7" s="1632" t="s">
        <v>490</v>
      </c>
      <c r="D7" s="2215" t="s">
        <v>581</v>
      </c>
      <c r="E7" s="2216"/>
      <c r="F7" s="2216"/>
      <c r="G7" s="2216"/>
      <c r="H7" s="2216"/>
      <c r="I7" s="2216"/>
      <c r="J7" s="2215" t="s">
        <v>582</v>
      </c>
      <c r="K7" s="2216"/>
      <c r="L7" s="2216"/>
      <c r="M7" s="2216"/>
      <c r="N7" s="2205" t="s">
        <v>44</v>
      </c>
      <c r="O7" s="2206"/>
      <c r="P7" s="2207"/>
      <c r="Q7" s="2199" t="s">
        <v>45</v>
      </c>
      <c r="R7" s="2200"/>
      <c r="S7" s="920" t="s">
        <v>46</v>
      </c>
      <c r="T7" s="1780" t="s">
        <v>1161</v>
      </c>
      <c r="U7" s="1936"/>
      <c r="V7" s="1664"/>
    </row>
    <row r="8" spans="2:22" ht="15" customHeight="1" x14ac:dyDescent="0.35">
      <c r="B8" s="1663"/>
      <c r="C8" s="1629"/>
      <c r="D8" s="2217"/>
      <c r="E8" s="2218"/>
      <c r="F8" s="2218"/>
      <c r="G8" s="2218"/>
      <c r="H8" s="2218"/>
      <c r="I8" s="2218"/>
      <c r="J8" s="2217"/>
      <c r="K8" s="2218"/>
      <c r="L8" s="2218"/>
      <c r="M8" s="2218"/>
      <c r="N8" s="2208"/>
      <c r="O8" s="2209"/>
      <c r="P8" s="2210"/>
      <c r="Q8" s="2201"/>
      <c r="R8" s="2202"/>
      <c r="S8" s="1630"/>
      <c r="T8" s="1631"/>
      <c r="U8" s="2088"/>
      <c r="V8" s="1664"/>
    </row>
    <row r="9" spans="2:22" x14ac:dyDescent="0.35">
      <c r="B9" s="1663"/>
      <c r="C9" s="1627"/>
      <c r="D9" s="2211"/>
      <c r="E9" s="2212"/>
      <c r="F9" s="2212"/>
      <c r="G9" s="2212"/>
      <c r="H9" s="2212"/>
      <c r="I9" s="2212"/>
      <c r="J9" s="2211"/>
      <c r="K9" s="2212"/>
      <c r="L9" s="2212"/>
      <c r="M9" s="2212"/>
      <c r="N9" s="2193"/>
      <c r="O9" s="2194"/>
      <c r="P9" s="2195"/>
      <c r="Q9" s="2203"/>
      <c r="R9" s="2204"/>
      <c r="S9" s="1382"/>
      <c r="T9" s="1618"/>
      <c r="U9" s="2088"/>
      <c r="V9" s="1664"/>
    </row>
    <row r="10" spans="2:22" x14ac:dyDescent="0.35">
      <c r="B10" s="1663"/>
      <c r="C10" s="1627"/>
      <c r="D10" s="2211"/>
      <c r="E10" s="2212"/>
      <c r="F10" s="2212"/>
      <c r="G10" s="2212"/>
      <c r="H10" s="2212"/>
      <c r="I10" s="2212"/>
      <c r="J10" s="2211"/>
      <c r="K10" s="2212"/>
      <c r="L10" s="2212"/>
      <c r="M10" s="2212"/>
      <c r="N10" s="2193"/>
      <c r="O10" s="2194"/>
      <c r="P10" s="2195"/>
      <c r="Q10" s="2203"/>
      <c r="R10" s="2204"/>
      <c r="S10" s="1382"/>
      <c r="T10" s="1618"/>
      <c r="U10" s="2088"/>
      <c r="V10" s="1664"/>
    </row>
    <row r="11" spans="2:22" x14ac:dyDescent="0.35">
      <c r="B11" s="1663"/>
      <c r="C11" s="1627"/>
      <c r="D11" s="2211"/>
      <c r="E11" s="2212"/>
      <c r="F11" s="2212"/>
      <c r="G11" s="2212"/>
      <c r="H11" s="2212"/>
      <c r="I11" s="2212"/>
      <c r="J11" s="2211"/>
      <c r="K11" s="2212"/>
      <c r="L11" s="2212"/>
      <c r="M11" s="2212"/>
      <c r="N11" s="2193"/>
      <c r="O11" s="2194"/>
      <c r="P11" s="2195"/>
      <c r="Q11" s="2203"/>
      <c r="R11" s="2204"/>
      <c r="S11" s="1382"/>
      <c r="T11" s="1618"/>
      <c r="U11" s="2088"/>
      <c r="V11" s="1664"/>
    </row>
    <row r="12" spans="2:22" x14ac:dyDescent="0.35">
      <c r="B12" s="1663"/>
      <c r="C12" s="1627"/>
      <c r="D12" s="2211"/>
      <c r="E12" s="2212"/>
      <c r="F12" s="2212"/>
      <c r="G12" s="2212"/>
      <c r="H12" s="2212"/>
      <c r="I12" s="2212"/>
      <c r="J12" s="2211"/>
      <c r="K12" s="2212"/>
      <c r="L12" s="2212"/>
      <c r="M12" s="2212"/>
      <c r="N12" s="2193"/>
      <c r="O12" s="2194"/>
      <c r="P12" s="2195"/>
      <c r="Q12" s="2203"/>
      <c r="R12" s="2204"/>
      <c r="S12" s="1382"/>
      <c r="T12" s="1618"/>
      <c r="U12" s="2088"/>
      <c r="V12" s="1664"/>
    </row>
    <row r="13" spans="2:22" x14ac:dyDescent="0.35">
      <c r="B13" s="1663"/>
      <c r="C13" s="1627"/>
      <c r="D13" s="2211"/>
      <c r="E13" s="2212"/>
      <c r="F13" s="2212"/>
      <c r="G13" s="2212"/>
      <c r="H13" s="2212"/>
      <c r="I13" s="2212"/>
      <c r="J13" s="2211"/>
      <c r="K13" s="2212"/>
      <c r="L13" s="2212"/>
      <c r="M13" s="2212"/>
      <c r="N13" s="2193"/>
      <c r="O13" s="2194"/>
      <c r="P13" s="2195"/>
      <c r="Q13" s="2203"/>
      <c r="R13" s="2204"/>
      <c r="S13" s="1382"/>
      <c r="T13" s="1618"/>
      <c r="U13" s="2088"/>
      <c r="V13" s="1664"/>
    </row>
    <row r="14" spans="2:22" x14ac:dyDescent="0.35">
      <c r="B14" s="1663"/>
      <c r="C14" s="1628"/>
      <c r="D14" s="2211"/>
      <c r="E14" s="2212"/>
      <c r="F14" s="2212"/>
      <c r="G14" s="2212"/>
      <c r="H14" s="2212"/>
      <c r="I14" s="2212"/>
      <c r="J14" s="2211"/>
      <c r="K14" s="2212"/>
      <c r="L14" s="2212"/>
      <c r="M14" s="2212"/>
      <c r="N14" s="2193"/>
      <c r="O14" s="2194"/>
      <c r="P14" s="2195"/>
      <c r="Q14" s="2185"/>
      <c r="R14" s="2186"/>
      <c r="S14" s="1382"/>
      <c r="T14" s="1618"/>
      <c r="U14" s="2088"/>
      <c r="V14" s="1664"/>
    </row>
    <row r="15" spans="2:22" x14ac:dyDescent="0.35">
      <c r="B15" s="1663"/>
      <c r="C15" s="1627"/>
      <c r="D15" s="2211"/>
      <c r="E15" s="2212"/>
      <c r="F15" s="2212"/>
      <c r="G15" s="2212"/>
      <c r="H15" s="2212"/>
      <c r="I15" s="2212"/>
      <c r="J15" s="2211"/>
      <c r="K15" s="2212"/>
      <c r="L15" s="2212"/>
      <c r="M15" s="2212"/>
      <c r="N15" s="2193"/>
      <c r="O15" s="2194"/>
      <c r="P15" s="2195"/>
      <c r="Q15" s="2203"/>
      <c r="R15" s="2204"/>
      <c r="S15" s="1382"/>
      <c r="T15" s="1618"/>
      <c r="U15" s="2088"/>
      <c r="V15" s="1664"/>
    </row>
    <row r="16" spans="2:22" x14ac:dyDescent="0.35">
      <c r="B16" s="1663"/>
      <c r="C16" s="1627"/>
      <c r="D16" s="2211"/>
      <c r="E16" s="2212"/>
      <c r="F16" s="2212"/>
      <c r="G16" s="2212"/>
      <c r="H16" s="2212"/>
      <c r="I16" s="2212"/>
      <c r="J16" s="2211"/>
      <c r="K16" s="2212"/>
      <c r="L16" s="2212"/>
      <c r="M16" s="2212"/>
      <c r="N16" s="2193"/>
      <c r="O16" s="2194"/>
      <c r="P16" s="2195"/>
      <c r="Q16" s="2203"/>
      <c r="R16" s="2204"/>
      <c r="S16" s="1382"/>
      <c r="T16" s="1618"/>
      <c r="U16" s="2088"/>
      <c r="V16" s="1664"/>
    </row>
    <row r="17" spans="2:22" x14ac:dyDescent="0.35">
      <c r="B17" s="1663"/>
      <c r="C17" s="1627"/>
      <c r="D17" s="2211"/>
      <c r="E17" s="2212"/>
      <c r="F17" s="2212"/>
      <c r="G17" s="2212"/>
      <c r="H17" s="2212"/>
      <c r="I17" s="2212"/>
      <c r="J17" s="2211"/>
      <c r="K17" s="2212"/>
      <c r="L17" s="2212"/>
      <c r="M17" s="2212"/>
      <c r="N17" s="2193"/>
      <c r="O17" s="2194"/>
      <c r="P17" s="2195"/>
      <c r="Q17" s="2203"/>
      <c r="R17" s="2204"/>
      <c r="S17" s="1382"/>
      <c r="T17" s="1618"/>
      <c r="U17" s="2088"/>
      <c r="V17" s="1664"/>
    </row>
    <row r="18" spans="2:22" x14ac:dyDescent="0.35">
      <c r="B18" s="1663"/>
      <c r="C18" s="1627"/>
      <c r="D18" s="2211"/>
      <c r="E18" s="2212"/>
      <c r="F18" s="2212"/>
      <c r="G18" s="2212"/>
      <c r="H18" s="2212"/>
      <c r="I18" s="2212"/>
      <c r="J18" s="2211"/>
      <c r="K18" s="2212"/>
      <c r="L18" s="2212"/>
      <c r="M18" s="2212"/>
      <c r="N18" s="2193"/>
      <c r="O18" s="2194"/>
      <c r="P18" s="2195"/>
      <c r="Q18" s="2203"/>
      <c r="R18" s="2204"/>
      <c r="S18" s="1382"/>
      <c r="T18" s="1618"/>
      <c r="U18" s="2088"/>
      <c r="V18" s="1664"/>
    </row>
    <row r="19" spans="2:22" x14ac:dyDescent="0.35">
      <c r="B19" s="1663"/>
      <c r="C19" s="1627"/>
      <c r="D19" s="2211"/>
      <c r="E19" s="2212"/>
      <c r="F19" s="2212"/>
      <c r="G19" s="2212"/>
      <c r="H19" s="2212"/>
      <c r="I19" s="2212"/>
      <c r="J19" s="2211"/>
      <c r="K19" s="2212"/>
      <c r="L19" s="2212"/>
      <c r="M19" s="2212"/>
      <c r="N19" s="2193"/>
      <c r="O19" s="2194"/>
      <c r="P19" s="2195"/>
      <c r="Q19" s="2203"/>
      <c r="R19" s="2204"/>
      <c r="S19" s="1382"/>
      <c r="T19" s="1618"/>
      <c r="U19" s="2088"/>
      <c r="V19" s="1664"/>
    </row>
    <row r="20" spans="2:22" x14ac:dyDescent="0.35">
      <c r="B20" s="1663"/>
      <c r="C20" s="1628"/>
      <c r="D20" s="2211"/>
      <c r="E20" s="2212"/>
      <c r="F20" s="2212"/>
      <c r="G20" s="2212"/>
      <c r="H20" s="2212"/>
      <c r="I20" s="2212"/>
      <c r="J20" s="2211"/>
      <c r="K20" s="2212"/>
      <c r="L20" s="2212"/>
      <c r="M20" s="2212"/>
      <c r="N20" s="2193"/>
      <c r="O20" s="2194"/>
      <c r="P20" s="2195"/>
      <c r="Q20" s="2185"/>
      <c r="R20" s="2186"/>
      <c r="S20" s="1382"/>
      <c r="T20" s="1618"/>
      <c r="U20" s="2088"/>
      <c r="V20" s="1664"/>
    </row>
    <row r="21" spans="2:22" x14ac:dyDescent="0.35">
      <c r="B21" s="1663"/>
      <c r="C21" s="1628"/>
      <c r="D21" s="2213"/>
      <c r="E21" s="2214"/>
      <c r="F21" s="2214"/>
      <c r="G21" s="2214"/>
      <c r="H21" s="2214"/>
      <c r="I21" s="2214"/>
      <c r="J21" s="2213"/>
      <c r="K21" s="2214"/>
      <c r="L21" s="2214"/>
      <c r="M21" s="2214"/>
      <c r="N21" s="2196"/>
      <c r="O21" s="2197"/>
      <c r="P21" s="2198"/>
      <c r="Q21" s="2187"/>
      <c r="R21" s="2188"/>
      <c r="S21" s="1382"/>
      <c r="T21" s="1618"/>
      <c r="U21" s="2088"/>
      <c r="V21" s="1664"/>
    </row>
    <row r="22" spans="2:22" ht="15" thickBot="1" x14ac:dyDescent="0.4">
      <c r="B22" s="1665"/>
      <c r="C22" s="1237" t="s">
        <v>1120</v>
      </c>
      <c r="D22" s="652"/>
      <c r="E22" s="652"/>
      <c r="F22" s="652"/>
      <c r="G22" s="652"/>
      <c r="H22" s="652"/>
      <c r="I22" s="652"/>
      <c r="J22" s="652"/>
      <c r="K22" s="652"/>
      <c r="L22" s="652"/>
      <c r="M22" s="652"/>
      <c r="N22" s="652"/>
      <c r="O22" s="652"/>
      <c r="P22" s="652"/>
      <c r="Q22" s="652"/>
      <c r="R22" s="652"/>
      <c r="S22" s="652"/>
      <c r="T22" s="651"/>
      <c r="U22" s="1937"/>
      <c r="V22" s="1664"/>
    </row>
    <row r="23" spans="2:22" ht="15" thickBot="1" x14ac:dyDescent="0.4">
      <c r="B23" s="1665"/>
      <c r="C23" s="1617"/>
      <c r="D23" s="1666"/>
      <c r="E23" s="1666"/>
      <c r="F23" s="1666"/>
      <c r="G23" s="1666"/>
      <c r="H23" s="1666"/>
      <c r="I23" s="1666"/>
      <c r="J23" s="1666"/>
      <c r="K23" s="1666"/>
      <c r="L23" s="2089"/>
      <c r="M23" s="1617"/>
      <c r="N23" s="1617"/>
      <c r="O23" s="1617"/>
      <c r="P23" s="1617"/>
      <c r="Q23" s="1617"/>
      <c r="R23" s="1617"/>
      <c r="S23" s="1617"/>
      <c r="T23" s="1617"/>
      <c r="U23" s="1617"/>
      <c r="V23" s="2090"/>
    </row>
    <row r="24" spans="2:22" ht="51" customHeight="1" x14ac:dyDescent="0.35">
      <c r="B24" s="1665"/>
      <c r="C24" s="1633" t="s">
        <v>490</v>
      </c>
      <c r="D24" s="1658" t="s">
        <v>37</v>
      </c>
      <c r="E24" s="1658" t="s">
        <v>38</v>
      </c>
      <c r="F24" s="1658" t="s">
        <v>39</v>
      </c>
      <c r="G24" s="1658" t="s">
        <v>560</v>
      </c>
      <c r="H24" s="1658" t="s">
        <v>561</v>
      </c>
      <c r="I24" s="1658" t="s">
        <v>562</v>
      </c>
      <c r="J24" s="1658" t="s">
        <v>563</v>
      </c>
      <c r="K24" s="1659" t="s">
        <v>564</v>
      </c>
      <c r="L24" s="1622" t="s">
        <v>42</v>
      </c>
      <c r="M24" s="1647" t="s">
        <v>47</v>
      </c>
      <c r="N24" s="919" t="s">
        <v>48</v>
      </c>
      <c r="O24" s="1621" t="s">
        <v>49</v>
      </c>
      <c r="P24" s="2189" t="s">
        <v>42</v>
      </c>
      <c r="Q24" s="2190"/>
      <c r="R24" s="1617"/>
      <c r="S24" s="1617"/>
      <c r="T24" s="1617"/>
      <c r="U24" s="1617"/>
      <c r="V24" s="2090"/>
    </row>
    <row r="25" spans="2:22" x14ac:dyDescent="0.35">
      <c r="B25" s="1665"/>
      <c r="C25" s="1717" t="str">
        <f>IF(C8="","",C8)</f>
        <v/>
      </c>
      <c r="D25" s="1652"/>
      <c r="E25" s="1653"/>
      <c r="F25" s="1653"/>
      <c r="G25" s="1653"/>
      <c r="H25" s="1653"/>
      <c r="I25" s="1653"/>
      <c r="J25" s="1653"/>
      <c r="K25" s="1654"/>
      <c r="L25" s="1657">
        <f>SUM(D25:K25)</f>
        <v>0</v>
      </c>
      <c r="M25" s="1655"/>
      <c r="N25" s="1653"/>
      <c r="O25" s="1656"/>
      <c r="P25" s="2191">
        <f>SUM(M25:O25)</f>
        <v>0</v>
      </c>
      <c r="Q25" s="2192"/>
      <c r="R25" s="1617"/>
      <c r="S25" s="1617"/>
      <c r="T25" s="1617"/>
      <c r="U25" s="1617"/>
      <c r="V25" s="2090"/>
    </row>
    <row r="26" spans="2:22" x14ac:dyDescent="0.35">
      <c r="B26" s="1665"/>
      <c r="C26" s="1718" t="str">
        <f t="shared" ref="C26:C38" si="0">IF(C9="","",C9)</f>
        <v/>
      </c>
      <c r="D26" s="1634"/>
      <c r="E26" s="712"/>
      <c r="F26" s="712"/>
      <c r="G26" s="712"/>
      <c r="H26" s="712"/>
      <c r="I26" s="712"/>
      <c r="J26" s="712"/>
      <c r="K26" s="1643"/>
      <c r="L26" s="1623">
        <f t="shared" ref="L26:L38" si="1">SUM(D26:K26)</f>
        <v>0</v>
      </c>
      <c r="M26" s="1648"/>
      <c r="N26" s="712"/>
      <c r="O26" s="1635"/>
      <c r="P26" s="2175">
        <f t="shared" ref="P26:P37" si="2">SUM(M26:O26)</f>
        <v>0</v>
      </c>
      <c r="Q26" s="2176"/>
      <c r="R26" s="1617"/>
      <c r="S26" s="1617"/>
      <c r="T26" s="1617"/>
      <c r="U26" s="1617"/>
      <c r="V26" s="2090"/>
    </row>
    <row r="27" spans="2:22" x14ac:dyDescent="0.35">
      <c r="B27" s="1665"/>
      <c r="C27" s="1718" t="str">
        <f t="shared" si="0"/>
        <v/>
      </c>
      <c r="D27" s="1634"/>
      <c r="E27" s="712"/>
      <c r="F27" s="712"/>
      <c r="G27" s="712"/>
      <c r="H27" s="712"/>
      <c r="I27" s="712"/>
      <c r="J27" s="712"/>
      <c r="K27" s="1643"/>
      <c r="L27" s="1623">
        <f t="shared" si="1"/>
        <v>0</v>
      </c>
      <c r="M27" s="1648"/>
      <c r="N27" s="712"/>
      <c r="O27" s="1635"/>
      <c r="P27" s="2175">
        <f t="shared" si="2"/>
        <v>0</v>
      </c>
      <c r="Q27" s="2176"/>
      <c r="R27" s="1617"/>
      <c r="S27" s="1617"/>
      <c r="T27" s="1617"/>
      <c r="U27" s="1617"/>
      <c r="V27" s="2090"/>
    </row>
    <row r="28" spans="2:22" x14ac:dyDescent="0.35">
      <c r="B28" s="1665"/>
      <c r="C28" s="1718" t="str">
        <f t="shared" si="0"/>
        <v/>
      </c>
      <c r="D28" s="1634"/>
      <c r="E28" s="712"/>
      <c r="F28" s="712"/>
      <c r="G28" s="712"/>
      <c r="H28" s="712"/>
      <c r="I28" s="712"/>
      <c r="J28" s="712"/>
      <c r="K28" s="1643"/>
      <c r="L28" s="1623">
        <f t="shared" si="1"/>
        <v>0</v>
      </c>
      <c r="M28" s="1648"/>
      <c r="N28" s="712"/>
      <c r="O28" s="1635"/>
      <c r="P28" s="2175">
        <f t="shared" si="2"/>
        <v>0</v>
      </c>
      <c r="Q28" s="2176"/>
      <c r="R28" s="1617"/>
      <c r="S28" s="1617"/>
      <c r="T28" s="1617"/>
      <c r="U28" s="1617"/>
      <c r="V28" s="2090"/>
    </row>
    <row r="29" spans="2:22" x14ac:dyDescent="0.35">
      <c r="B29" s="1665"/>
      <c r="C29" s="1718" t="str">
        <f t="shared" si="0"/>
        <v/>
      </c>
      <c r="D29" s="1634"/>
      <c r="E29" s="712"/>
      <c r="F29" s="712"/>
      <c r="G29" s="712"/>
      <c r="H29" s="712"/>
      <c r="I29" s="712"/>
      <c r="J29" s="712"/>
      <c r="K29" s="1643"/>
      <c r="L29" s="1623">
        <f t="shared" si="1"/>
        <v>0</v>
      </c>
      <c r="M29" s="1648"/>
      <c r="N29" s="712"/>
      <c r="O29" s="1635"/>
      <c r="P29" s="2175">
        <f t="shared" si="2"/>
        <v>0</v>
      </c>
      <c r="Q29" s="2176"/>
      <c r="R29" s="1617"/>
      <c r="S29" s="1617"/>
      <c r="T29" s="1617"/>
      <c r="U29" s="1617"/>
      <c r="V29" s="2090"/>
    </row>
    <row r="30" spans="2:22" x14ac:dyDescent="0.35">
      <c r="B30" s="1665"/>
      <c r="C30" s="1718" t="str">
        <f t="shared" si="0"/>
        <v/>
      </c>
      <c r="D30" s="1634"/>
      <c r="E30" s="712"/>
      <c r="F30" s="712"/>
      <c r="G30" s="712"/>
      <c r="H30" s="712"/>
      <c r="I30" s="712"/>
      <c r="J30" s="712"/>
      <c r="K30" s="1643"/>
      <c r="L30" s="1624">
        <f t="shared" si="1"/>
        <v>0</v>
      </c>
      <c r="M30" s="1648"/>
      <c r="N30" s="712"/>
      <c r="O30" s="1635"/>
      <c r="P30" s="2177">
        <f t="shared" si="2"/>
        <v>0</v>
      </c>
      <c r="Q30" s="2178"/>
      <c r="R30" s="1617"/>
      <c r="S30" s="1617"/>
      <c r="T30" s="1617"/>
      <c r="U30" s="1617"/>
      <c r="V30" s="2090"/>
    </row>
    <row r="31" spans="2:22" x14ac:dyDescent="0.35">
      <c r="B31" s="1665"/>
      <c r="C31" s="1719" t="str">
        <f t="shared" si="0"/>
        <v/>
      </c>
      <c r="D31" s="1636"/>
      <c r="E31" s="1637"/>
      <c r="F31" s="1637"/>
      <c r="G31" s="1637"/>
      <c r="H31" s="1637"/>
      <c r="I31" s="1637"/>
      <c r="J31" s="1637"/>
      <c r="K31" s="1644"/>
      <c r="L31" s="1624">
        <f t="shared" si="1"/>
        <v>0</v>
      </c>
      <c r="M31" s="1649"/>
      <c r="N31" s="1637"/>
      <c r="O31" s="1638"/>
      <c r="P31" s="2177">
        <f t="shared" si="2"/>
        <v>0</v>
      </c>
      <c r="Q31" s="2178"/>
      <c r="R31" s="1617"/>
      <c r="S31" s="1617"/>
      <c r="T31" s="1617"/>
      <c r="U31" s="1617"/>
      <c r="V31" s="2090"/>
    </row>
    <row r="32" spans="2:22" x14ac:dyDescent="0.35">
      <c r="B32" s="1665"/>
      <c r="C32" s="1718" t="str">
        <f t="shared" si="0"/>
        <v/>
      </c>
      <c r="D32" s="1634"/>
      <c r="E32" s="712"/>
      <c r="F32" s="712"/>
      <c r="G32" s="712"/>
      <c r="H32" s="712"/>
      <c r="I32" s="712"/>
      <c r="J32" s="712"/>
      <c r="K32" s="1643"/>
      <c r="L32" s="1623">
        <f t="shared" si="1"/>
        <v>0</v>
      </c>
      <c r="M32" s="1648"/>
      <c r="N32" s="712"/>
      <c r="O32" s="1635"/>
      <c r="P32" s="2175">
        <f t="shared" si="2"/>
        <v>0</v>
      </c>
      <c r="Q32" s="2176"/>
      <c r="R32" s="1617"/>
      <c r="S32" s="1617"/>
      <c r="T32" s="1617"/>
      <c r="U32" s="1617"/>
      <c r="V32" s="2090"/>
    </row>
    <row r="33" spans="2:22" x14ac:dyDescent="0.35">
      <c r="B33" s="1665"/>
      <c r="C33" s="1718" t="str">
        <f t="shared" si="0"/>
        <v/>
      </c>
      <c r="D33" s="1634"/>
      <c r="E33" s="712"/>
      <c r="F33" s="712"/>
      <c r="G33" s="712"/>
      <c r="H33" s="712"/>
      <c r="I33" s="712"/>
      <c r="J33" s="712"/>
      <c r="K33" s="1643"/>
      <c r="L33" s="1623">
        <f t="shared" si="1"/>
        <v>0</v>
      </c>
      <c r="M33" s="1648"/>
      <c r="N33" s="712"/>
      <c r="O33" s="1635"/>
      <c r="P33" s="2175">
        <f t="shared" si="2"/>
        <v>0</v>
      </c>
      <c r="Q33" s="2176"/>
      <c r="R33" s="1617"/>
      <c r="S33" s="1617"/>
      <c r="T33" s="1617"/>
      <c r="U33" s="1617"/>
      <c r="V33" s="2090"/>
    </row>
    <row r="34" spans="2:22" x14ac:dyDescent="0.35">
      <c r="B34" s="1665"/>
      <c r="C34" s="1718" t="str">
        <f t="shared" si="0"/>
        <v/>
      </c>
      <c r="D34" s="1634"/>
      <c r="E34" s="712"/>
      <c r="F34" s="712"/>
      <c r="G34" s="712"/>
      <c r="H34" s="712"/>
      <c r="I34" s="712"/>
      <c r="J34" s="712"/>
      <c r="K34" s="1643"/>
      <c r="L34" s="1623">
        <f t="shared" si="1"/>
        <v>0</v>
      </c>
      <c r="M34" s="1648"/>
      <c r="N34" s="712"/>
      <c r="O34" s="1635"/>
      <c r="P34" s="2175">
        <f t="shared" si="2"/>
        <v>0</v>
      </c>
      <c r="Q34" s="2176"/>
      <c r="R34" s="1617"/>
      <c r="S34" s="1617"/>
      <c r="T34" s="1617"/>
      <c r="U34" s="1617"/>
      <c r="V34" s="2090"/>
    </row>
    <row r="35" spans="2:22" x14ac:dyDescent="0.35">
      <c r="B35" s="1665"/>
      <c r="C35" s="1718" t="str">
        <f t="shared" si="0"/>
        <v/>
      </c>
      <c r="D35" s="1634"/>
      <c r="E35" s="712"/>
      <c r="F35" s="712"/>
      <c r="G35" s="712"/>
      <c r="H35" s="712"/>
      <c r="I35" s="712"/>
      <c r="J35" s="712"/>
      <c r="K35" s="1643"/>
      <c r="L35" s="1623">
        <f t="shared" si="1"/>
        <v>0</v>
      </c>
      <c r="M35" s="1648"/>
      <c r="N35" s="712"/>
      <c r="O35" s="1635"/>
      <c r="P35" s="2175">
        <f t="shared" si="2"/>
        <v>0</v>
      </c>
      <c r="Q35" s="2176"/>
      <c r="R35" s="1617"/>
      <c r="S35" s="1617"/>
      <c r="T35" s="1617"/>
      <c r="U35" s="1617"/>
      <c r="V35" s="2090"/>
    </row>
    <row r="36" spans="2:22" x14ac:dyDescent="0.35">
      <c r="B36" s="1665"/>
      <c r="C36" s="1718" t="str">
        <f t="shared" si="0"/>
        <v/>
      </c>
      <c r="D36" s="1634"/>
      <c r="E36" s="712"/>
      <c r="F36" s="712"/>
      <c r="G36" s="712"/>
      <c r="H36" s="712"/>
      <c r="I36" s="712"/>
      <c r="J36" s="712"/>
      <c r="K36" s="1643"/>
      <c r="L36" s="1623">
        <f t="shared" si="1"/>
        <v>0</v>
      </c>
      <c r="M36" s="1648"/>
      <c r="N36" s="712"/>
      <c r="O36" s="1635"/>
      <c r="P36" s="2175">
        <f t="shared" si="2"/>
        <v>0</v>
      </c>
      <c r="Q36" s="2176"/>
      <c r="R36" s="1617"/>
      <c r="S36" s="1617"/>
      <c r="T36" s="1617"/>
      <c r="U36" s="1617"/>
      <c r="V36" s="2090"/>
    </row>
    <row r="37" spans="2:22" x14ac:dyDescent="0.35">
      <c r="B37" s="1665"/>
      <c r="C37" s="1719" t="str">
        <f t="shared" si="0"/>
        <v/>
      </c>
      <c r="D37" s="1636"/>
      <c r="E37" s="1637"/>
      <c r="F37" s="1637"/>
      <c r="G37" s="1637"/>
      <c r="H37" s="1637"/>
      <c r="I37" s="1637"/>
      <c r="J37" s="1637"/>
      <c r="K37" s="1644"/>
      <c r="L37" s="1624">
        <f>SUM(D37:K37)</f>
        <v>0</v>
      </c>
      <c r="M37" s="1649"/>
      <c r="N37" s="1637"/>
      <c r="O37" s="1638"/>
      <c r="P37" s="2177">
        <f t="shared" si="2"/>
        <v>0</v>
      </c>
      <c r="Q37" s="2178"/>
      <c r="R37" s="1617"/>
      <c r="S37" s="1617"/>
      <c r="T37" s="1617"/>
      <c r="U37" s="1617"/>
      <c r="V37" s="2090"/>
    </row>
    <row r="38" spans="2:22" ht="15" thickBot="1" x14ac:dyDescent="0.4">
      <c r="B38" s="1665"/>
      <c r="C38" s="1720" t="str">
        <f t="shared" si="0"/>
        <v/>
      </c>
      <c r="D38" s="1639"/>
      <c r="E38" s="1640"/>
      <c r="F38" s="1640"/>
      <c r="G38" s="1640"/>
      <c r="H38" s="1640"/>
      <c r="I38" s="1640"/>
      <c r="J38" s="1640"/>
      <c r="K38" s="1645"/>
      <c r="L38" s="1625">
        <f t="shared" si="1"/>
        <v>0</v>
      </c>
      <c r="M38" s="1650"/>
      <c r="N38" s="1641"/>
      <c r="O38" s="1642"/>
      <c r="P38" s="2179">
        <f>SUM(M38:O38)</f>
        <v>0</v>
      </c>
      <c r="Q38" s="2180"/>
      <c r="R38" s="1617"/>
      <c r="S38" s="1617"/>
      <c r="T38" s="1617"/>
      <c r="U38" s="1617"/>
      <c r="V38" s="2090"/>
    </row>
    <row r="39" spans="2:22" ht="15.5" thickTop="1" thickBot="1" x14ac:dyDescent="0.4">
      <c r="B39" s="1665"/>
      <c r="C39" s="1626" t="s">
        <v>40</v>
      </c>
      <c r="D39" s="1619">
        <f>SUM(D25:D38)</f>
        <v>0</v>
      </c>
      <c r="E39" s="1620">
        <f t="shared" ref="E39:K39" si="3">SUM(E25:E38)</f>
        <v>0</v>
      </c>
      <c r="F39" s="1620">
        <f t="shared" si="3"/>
        <v>0</v>
      </c>
      <c r="G39" s="1620">
        <f t="shared" si="3"/>
        <v>0</v>
      </c>
      <c r="H39" s="1620">
        <f t="shared" si="3"/>
        <v>0</v>
      </c>
      <c r="I39" s="1620">
        <f t="shared" si="3"/>
        <v>0</v>
      </c>
      <c r="J39" s="1620">
        <f t="shared" si="3"/>
        <v>0</v>
      </c>
      <c r="K39" s="1646">
        <f t="shared" si="3"/>
        <v>0</v>
      </c>
      <c r="L39" s="376">
        <f>SUM(L25:L38)</f>
        <v>0</v>
      </c>
      <c r="M39" s="1651">
        <f>SUM(M25:M38)</f>
        <v>0</v>
      </c>
      <c r="N39" s="374">
        <f>SUM(N25:N38)</f>
        <v>0</v>
      </c>
      <c r="O39" s="375">
        <f>SUM(O25:O38)</f>
        <v>0</v>
      </c>
      <c r="P39" s="2181">
        <f>SUM(P25:Q38)</f>
        <v>0</v>
      </c>
      <c r="Q39" s="2182"/>
      <c r="R39" s="1617"/>
      <c r="S39" s="1617"/>
      <c r="T39" s="1617"/>
      <c r="U39" s="1617"/>
      <c r="V39" s="2090"/>
    </row>
    <row r="40" spans="2:22" ht="15" customHeight="1" x14ac:dyDescent="0.35">
      <c r="B40" s="1665"/>
      <c r="C40" s="1617"/>
      <c r="D40" s="1617"/>
      <c r="E40" s="1617"/>
      <c r="F40" s="1617"/>
      <c r="G40" s="1617"/>
      <c r="H40" s="1617"/>
      <c r="I40" s="1617"/>
      <c r="J40" s="2219" t="str">
        <f>IF(P39&lt;&gt;'1'!F57,"WARNING: Total Units does not match Form 1","")</f>
        <v/>
      </c>
      <c r="K40" s="2219"/>
      <c r="L40" s="2219"/>
      <c r="M40" s="2219"/>
      <c r="N40" s="1617"/>
      <c r="O40" s="1617"/>
      <c r="P40" s="1617"/>
      <c r="Q40" s="1617"/>
      <c r="R40" s="1617"/>
      <c r="S40" s="1617"/>
      <c r="T40" s="1617"/>
      <c r="U40" s="1617"/>
      <c r="V40" s="2090"/>
    </row>
    <row r="41" spans="2:22" ht="15" thickBot="1" x14ac:dyDescent="0.4">
      <c r="B41" s="1667"/>
      <c r="C41" s="1560"/>
      <c r="D41" s="1560"/>
      <c r="E41" s="1560"/>
      <c r="F41" s="1560"/>
      <c r="G41" s="1560"/>
      <c r="H41" s="1560"/>
      <c r="I41" s="1560"/>
      <c r="J41" s="2220"/>
      <c r="K41" s="2220"/>
      <c r="L41" s="2220"/>
      <c r="M41" s="2220"/>
      <c r="N41" s="1560"/>
      <c r="O41" s="1560"/>
      <c r="P41" s="1560"/>
      <c r="Q41" s="1560"/>
      <c r="R41" s="1560"/>
      <c r="S41" s="1560"/>
      <c r="T41" s="1560"/>
      <c r="U41" s="2091"/>
      <c r="V41" s="1668"/>
    </row>
    <row r="42" spans="2:22" x14ac:dyDescent="0.35">
      <c r="J42" s="1351"/>
      <c r="K42" s="1351"/>
      <c r="L42" s="1351"/>
      <c r="M42" s="1351"/>
    </row>
  </sheetData>
  <sheetProtection algorithmName="SHA-512" hashValue="kIgR+JSjcQXruzDrZn+VnC62riVwsdIBOPRLX4ckEB9O8KUlKLPBv0dGNlwlvkmZpJ+/4hs+qv99gvh2IsTOsw==" saltValue="Zz2fppuTTWEIwXb4n+FnWg==" spinCount="100000" sheet="1" formatCells="0" formatColumns="0" formatRows="0"/>
  <mergeCells count="79">
    <mergeCell ref="J17:M17"/>
    <mergeCell ref="J12:M12"/>
    <mergeCell ref="J13:M13"/>
    <mergeCell ref="J14:M14"/>
    <mergeCell ref="J15:M15"/>
    <mergeCell ref="J16:M16"/>
    <mergeCell ref="J7:M7"/>
    <mergeCell ref="J8:M8"/>
    <mergeCell ref="J9:M9"/>
    <mergeCell ref="J10:M10"/>
    <mergeCell ref="J11:M11"/>
    <mergeCell ref="J18:M18"/>
    <mergeCell ref="J19:M19"/>
    <mergeCell ref="J20:M20"/>
    <mergeCell ref="J21:M21"/>
    <mergeCell ref="J40:M41"/>
    <mergeCell ref="D19:I19"/>
    <mergeCell ref="D20:I20"/>
    <mergeCell ref="D21:I21"/>
    <mergeCell ref="D7:I7"/>
    <mergeCell ref="D8:I8"/>
    <mergeCell ref="D9:I9"/>
    <mergeCell ref="D10:I10"/>
    <mergeCell ref="D11:I11"/>
    <mergeCell ref="D12:I12"/>
    <mergeCell ref="D13:I13"/>
    <mergeCell ref="D14:I14"/>
    <mergeCell ref="D15:I15"/>
    <mergeCell ref="D16:I16"/>
    <mergeCell ref="D17:I17"/>
    <mergeCell ref="D18:I18"/>
    <mergeCell ref="Q17:R17"/>
    <mergeCell ref="Q18:R18"/>
    <mergeCell ref="Q19:R19"/>
    <mergeCell ref="N7:P7"/>
    <mergeCell ref="N8:P8"/>
    <mergeCell ref="N9:P9"/>
    <mergeCell ref="N10:P10"/>
    <mergeCell ref="N11:P11"/>
    <mergeCell ref="N12:P12"/>
    <mergeCell ref="N13:P13"/>
    <mergeCell ref="N14:P14"/>
    <mergeCell ref="N15:P15"/>
    <mergeCell ref="N16:P16"/>
    <mergeCell ref="N17:P17"/>
    <mergeCell ref="N18:P18"/>
    <mergeCell ref="N19:P19"/>
    <mergeCell ref="Q12:R12"/>
    <mergeCell ref="Q13:R13"/>
    <mergeCell ref="Q14:R14"/>
    <mergeCell ref="Q15:R15"/>
    <mergeCell ref="Q16:R16"/>
    <mergeCell ref="Q7:R7"/>
    <mergeCell ref="Q8:R8"/>
    <mergeCell ref="Q9:R9"/>
    <mergeCell ref="Q10:R10"/>
    <mergeCell ref="Q11:R11"/>
    <mergeCell ref="Q20:R20"/>
    <mergeCell ref="Q21:R21"/>
    <mergeCell ref="P24:Q24"/>
    <mergeCell ref="P25:Q25"/>
    <mergeCell ref="N20:P20"/>
    <mergeCell ref="N21:P21"/>
    <mergeCell ref="P36:Q36"/>
    <mergeCell ref="P37:Q37"/>
    <mergeCell ref="P38:Q38"/>
    <mergeCell ref="P39:Q39"/>
    <mergeCell ref="C3:T3"/>
    <mergeCell ref="C5:P5"/>
    <mergeCell ref="P31:Q31"/>
    <mergeCell ref="P32:Q32"/>
    <mergeCell ref="P33:Q33"/>
    <mergeCell ref="P34:Q34"/>
    <mergeCell ref="P35:Q35"/>
    <mergeCell ref="P26:Q26"/>
    <mergeCell ref="P27:Q27"/>
    <mergeCell ref="P28:Q28"/>
    <mergeCell ref="P29:Q29"/>
    <mergeCell ref="P30:Q30"/>
  </mergeCells>
  <conditionalFormatting sqref="J40">
    <cfRule type="containsText" dxfId="146" priority="1" operator="containsText" text="warning">
      <formula>NOT(ISERROR(SEARCH("warning",J40)))</formula>
    </cfRule>
  </conditionalFormatting>
  <dataValidations count="2">
    <dataValidation type="list" allowBlank="1" showInputMessage="1" showErrorMessage="1" sqref="N8:N21">
      <formula1>Building_Type</formula1>
    </dataValidation>
    <dataValidation type="list" allowBlank="1" showInputMessage="1" showErrorMessage="1" sqref="Q8:Q21">
      <formula1>Activity_Type</formula1>
    </dataValidation>
  </dataValidations>
  <pageMargins left="0.7" right="0.7" top="0.75" bottom="0.75" header="0.3" footer="0.3"/>
  <pageSetup scale="73" orientation="landscape" r:id="rId1"/>
  <headerFooter>
    <oddFooter>&amp;LForm 2A
Building Information&amp;CCFA Forms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1:U35"/>
  <sheetViews>
    <sheetView showGridLines="0" zoomScaleNormal="100" workbookViewId="0">
      <selection activeCell="N22" sqref="N22"/>
    </sheetView>
  </sheetViews>
  <sheetFormatPr defaultColWidth="9.08984375" defaultRowHeight="14.5" x14ac:dyDescent="0.35"/>
  <cols>
    <col min="1" max="2" width="1.7265625" style="365" customWidth="1"/>
    <col min="3" max="11" width="11" style="365" customWidth="1"/>
    <col min="12" max="12" width="1.08984375" style="365" customWidth="1"/>
    <col min="13" max="15" width="12" style="365" customWidth="1"/>
    <col min="16" max="17" width="1.7265625" style="365" customWidth="1"/>
    <col min="18" max="16384" width="9.08984375" style="365"/>
  </cols>
  <sheetData>
    <row r="11" spans="2:16" ht="15" thickBot="1" x14ac:dyDescent="0.4"/>
    <row r="12" spans="2:16" ht="9" customHeight="1" x14ac:dyDescent="0.35">
      <c r="B12" s="181"/>
      <c r="C12" s="380"/>
      <c r="D12" s="380"/>
      <c r="E12" s="380"/>
      <c r="F12" s="380"/>
      <c r="G12" s="380"/>
      <c r="H12" s="380"/>
      <c r="I12" s="380"/>
      <c r="J12" s="380"/>
      <c r="K12" s="380"/>
      <c r="L12" s="380"/>
      <c r="M12" s="380"/>
      <c r="N12" s="380"/>
      <c r="O12" s="380"/>
      <c r="P12" s="381"/>
    </row>
    <row r="13" spans="2:16" ht="18.5" x14ac:dyDescent="0.35">
      <c r="B13" s="4"/>
      <c r="C13" s="2228" t="s">
        <v>50</v>
      </c>
      <c r="D13" s="2228"/>
      <c r="E13" s="2228"/>
      <c r="F13" s="2228"/>
      <c r="G13" s="2228"/>
      <c r="H13" s="2228"/>
      <c r="I13" s="2228"/>
      <c r="J13" s="2228"/>
      <c r="K13" s="2228"/>
      <c r="L13" s="2228"/>
      <c r="M13" s="2228"/>
      <c r="N13" s="2228"/>
      <c r="O13" s="2228"/>
      <c r="P13" s="3"/>
    </row>
    <row r="14" spans="2:16" ht="15" customHeight="1" x14ac:dyDescent="0.35">
      <c r="B14" s="4"/>
      <c r="C14" s="1"/>
      <c r="D14" s="1"/>
      <c r="E14" s="382"/>
      <c r="F14" s="382"/>
      <c r="G14" s="382"/>
      <c r="H14" s="382"/>
      <c r="I14" s="382"/>
      <c r="J14" s="382"/>
      <c r="K14" s="1"/>
      <c r="L14" s="1"/>
      <c r="M14" s="1"/>
      <c r="N14" s="1"/>
      <c r="O14" s="1"/>
      <c r="P14" s="3"/>
    </row>
    <row r="15" spans="2:16" ht="15" thickBot="1" x14ac:dyDescent="0.4">
      <c r="B15" s="131"/>
      <c r="C15" s="2231" t="str">
        <f>IF('1'!G5="","Enter Project Name on Form 1",(CONCATENATE("Project Name: ",'1'!G5)))</f>
        <v>Enter Project Name on Form 1</v>
      </c>
      <c r="D15" s="2231"/>
      <c r="E15" s="2231"/>
      <c r="F15" s="2231"/>
      <c r="G15" s="2231"/>
      <c r="H15" s="2231"/>
      <c r="I15" s="2231"/>
      <c r="J15" s="2231"/>
      <c r="K15" s="2231"/>
      <c r="L15" s="134"/>
      <c r="M15" s="132"/>
      <c r="N15" s="132"/>
      <c r="O15" s="132"/>
      <c r="P15" s="133"/>
    </row>
    <row r="16" spans="2:16" s="379" customFormat="1" ht="15" thickBot="1" x14ac:dyDescent="0.4">
      <c r="B16" s="131"/>
      <c r="C16" s="383"/>
      <c r="D16" s="383"/>
      <c r="E16" s="383"/>
      <c r="F16" s="383"/>
      <c r="G16" s="383"/>
      <c r="H16" s="383"/>
      <c r="I16" s="383"/>
      <c r="J16" s="383"/>
      <c r="K16" s="383"/>
      <c r="L16" s="383"/>
      <c r="M16" s="132"/>
      <c r="N16" s="132"/>
      <c r="O16" s="132"/>
      <c r="P16" s="133"/>
    </row>
    <row r="17" spans="2:21" ht="16" thickBot="1" x14ac:dyDescent="0.4">
      <c r="B17" s="131"/>
      <c r="C17" s="383"/>
      <c r="D17" s="2232" t="s">
        <v>51</v>
      </c>
      <c r="E17" s="2233"/>
      <c r="F17" s="2233"/>
      <c r="G17" s="2233"/>
      <c r="H17" s="2233"/>
      <c r="I17" s="2233"/>
      <c r="J17" s="2233"/>
      <c r="K17" s="2234"/>
      <c r="L17" s="617"/>
      <c r="M17" s="2229" t="s">
        <v>52</v>
      </c>
      <c r="N17" s="2230"/>
      <c r="O17" s="936" t="s">
        <v>53</v>
      </c>
      <c r="P17" s="937"/>
    </row>
    <row r="18" spans="2:21" ht="39" customHeight="1" thickBot="1" x14ac:dyDescent="0.4">
      <c r="B18" s="1241"/>
      <c r="C18" s="1242"/>
      <c r="D18" s="2235" t="s">
        <v>54</v>
      </c>
      <c r="E18" s="2221" t="s">
        <v>59</v>
      </c>
      <c r="F18" s="2221" t="s">
        <v>60</v>
      </c>
      <c r="G18" s="2221" t="s">
        <v>48</v>
      </c>
      <c r="H18" s="2221" t="s">
        <v>61</v>
      </c>
      <c r="I18" s="2221" t="s">
        <v>62</v>
      </c>
      <c r="J18" s="2221" t="s">
        <v>63</v>
      </c>
      <c r="K18" s="2223" t="s">
        <v>64</v>
      </c>
      <c r="L18" s="2225"/>
      <c r="M18" s="2221" t="s">
        <v>55</v>
      </c>
      <c r="N18" s="2237" t="s">
        <v>56</v>
      </c>
      <c r="O18" s="2239" t="s">
        <v>57</v>
      </c>
      <c r="P18" s="1243"/>
    </row>
    <row r="19" spans="2:21" ht="15" thickBot="1" x14ac:dyDescent="0.4">
      <c r="B19" s="1241"/>
      <c r="C19" s="1244" t="s">
        <v>58</v>
      </c>
      <c r="D19" s="2236"/>
      <c r="E19" s="2222"/>
      <c r="F19" s="2222"/>
      <c r="G19" s="2222"/>
      <c r="H19" s="2222"/>
      <c r="I19" s="2222"/>
      <c r="J19" s="2222"/>
      <c r="K19" s="2224"/>
      <c r="L19" s="2226"/>
      <c r="M19" s="2222"/>
      <c r="N19" s="2238"/>
      <c r="O19" s="2240"/>
      <c r="P19" s="1243"/>
    </row>
    <row r="20" spans="2:21" x14ac:dyDescent="0.35">
      <c r="B20" s="384"/>
      <c r="C20" s="1456">
        <f>'2A'!C8</f>
        <v>0</v>
      </c>
      <c r="D20" s="714"/>
      <c r="E20" s="1537"/>
      <c r="F20" s="1538"/>
      <c r="G20" s="1538"/>
      <c r="H20" s="1538"/>
      <c r="I20" s="1538"/>
      <c r="J20" s="718"/>
      <c r="K20" s="715">
        <f>SUM(E20:J20)</f>
        <v>0</v>
      </c>
      <c r="L20" s="716"/>
      <c r="M20" s="717"/>
      <c r="N20" s="718"/>
      <c r="O20" s="921">
        <f>K20+N20</f>
        <v>0</v>
      </c>
      <c r="P20" s="3"/>
      <c r="R20" s="2227" t="str">
        <f>IF(AND('2A'!M39&lt;&gt;0,'2B'!E34=0),"WARNING: Square footage needed for Low Income Units","")</f>
        <v/>
      </c>
      <c r="S20" s="2227"/>
      <c r="T20" s="2227"/>
      <c r="U20" s="2227"/>
    </row>
    <row r="21" spans="2:21" x14ac:dyDescent="0.35">
      <c r="B21" s="384"/>
      <c r="C21" s="1457">
        <f>'2A'!C9</f>
        <v>0</v>
      </c>
      <c r="D21" s="719"/>
      <c r="E21" s="720"/>
      <c r="F21" s="721"/>
      <c r="G21" s="721"/>
      <c r="H21" s="721"/>
      <c r="I21" s="721"/>
      <c r="J21" s="722"/>
      <c r="K21" s="723">
        <f t="shared" ref="K21:K33" si="0">SUM(E21:J21)</f>
        <v>0</v>
      </c>
      <c r="L21" s="724"/>
      <c r="M21" s="725"/>
      <c r="N21" s="726"/>
      <c r="O21" s="922">
        <f t="shared" ref="O21:O33" si="1">K21+N21</f>
        <v>0</v>
      </c>
      <c r="P21" s="3"/>
      <c r="R21" s="2227"/>
      <c r="S21" s="2227"/>
      <c r="T21" s="2227"/>
      <c r="U21" s="2227"/>
    </row>
    <row r="22" spans="2:21" x14ac:dyDescent="0.35">
      <c r="B22" s="384"/>
      <c r="C22" s="1457">
        <f>'2A'!C10</f>
        <v>0</v>
      </c>
      <c r="D22" s="719"/>
      <c r="E22" s="720"/>
      <c r="F22" s="721"/>
      <c r="G22" s="721"/>
      <c r="H22" s="721"/>
      <c r="I22" s="721"/>
      <c r="J22" s="722"/>
      <c r="K22" s="723">
        <f t="shared" si="0"/>
        <v>0</v>
      </c>
      <c r="L22" s="724"/>
      <c r="M22" s="725"/>
      <c r="N22" s="726"/>
      <c r="O22" s="922">
        <f t="shared" si="1"/>
        <v>0</v>
      </c>
      <c r="P22" s="3"/>
      <c r="R22" s="2092"/>
      <c r="S22" s="2092"/>
      <c r="T22" s="2092"/>
      <c r="U22" s="2092"/>
    </row>
    <row r="23" spans="2:21" x14ac:dyDescent="0.35">
      <c r="B23" s="384"/>
      <c r="C23" s="1457">
        <f>'2A'!C11</f>
        <v>0</v>
      </c>
      <c r="D23" s="727"/>
      <c r="E23" s="728"/>
      <c r="F23" s="729"/>
      <c r="G23" s="729"/>
      <c r="H23" s="729"/>
      <c r="I23" s="729"/>
      <c r="J23" s="726"/>
      <c r="K23" s="723">
        <f t="shared" si="0"/>
        <v>0</v>
      </c>
      <c r="L23" s="724"/>
      <c r="M23" s="725"/>
      <c r="N23" s="726"/>
      <c r="O23" s="922">
        <f t="shared" si="1"/>
        <v>0</v>
      </c>
      <c r="P23" s="3"/>
      <c r="R23" s="2227" t="str">
        <f>IF(AND('2A'!O39&lt;&gt;0,'2B'!F34=0),"WARNING: Square footage needed for Common Area/Manager Units","")</f>
        <v/>
      </c>
      <c r="S23" s="2227"/>
      <c r="T23" s="2227"/>
      <c r="U23" s="2227"/>
    </row>
    <row r="24" spans="2:21" x14ac:dyDescent="0.35">
      <c r="B24" s="384"/>
      <c r="C24" s="1457">
        <f>'2A'!C12</f>
        <v>0</v>
      </c>
      <c r="D24" s="719"/>
      <c r="E24" s="720"/>
      <c r="F24" s="721"/>
      <c r="G24" s="721"/>
      <c r="H24" s="721"/>
      <c r="I24" s="721"/>
      <c r="J24" s="722"/>
      <c r="K24" s="723">
        <f t="shared" si="0"/>
        <v>0</v>
      </c>
      <c r="L24" s="724"/>
      <c r="M24" s="725"/>
      <c r="N24" s="726"/>
      <c r="O24" s="922">
        <f t="shared" si="1"/>
        <v>0</v>
      </c>
      <c r="P24" s="3"/>
      <c r="R24" s="2227"/>
      <c r="S24" s="2227"/>
      <c r="T24" s="2227"/>
      <c r="U24" s="2227"/>
    </row>
    <row r="25" spans="2:21" x14ac:dyDescent="0.35">
      <c r="B25" s="384"/>
      <c r="C25" s="1457">
        <f>'2A'!C13</f>
        <v>0</v>
      </c>
      <c r="D25" s="727"/>
      <c r="E25" s="728"/>
      <c r="F25" s="729"/>
      <c r="G25" s="729"/>
      <c r="H25" s="729"/>
      <c r="I25" s="729"/>
      <c r="J25" s="726"/>
      <c r="K25" s="723">
        <f t="shared" si="0"/>
        <v>0</v>
      </c>
      <c r="L25" s="724"/>
      <c r="M25" s="725"/>
      <c r="N25" s="726"/>
      <c r="O25" s="922">
        <f t="shared" si="1"/>
        <v>0</v>
      </c>
      <c r="P25" s="3"/>
      <c r="R25" s="2092"/>
      <c r="S25" s="2092"/>
      <c r="T25" s="2092"/>
      <c r="U25" s="2092"/>
    </row>
    <row r="26" spans="2:21" x14ac:dyDescent="0.35">
      <c r="B26" s="384"/>
      <c r="C26" s="1458">
        <f>'2A'!C14</f>
        <v>0</v>
      </c>
      <c r="D26" s="719"/>
      <c r="E26" s="720"/>
      <c r="F26" s="721"/>
      <c r="G26" s="721"/>
      <c r="H26" s="721"/>
      <c r="I26" s="721"/>
      <c r="J26" s="722"/>
      <c r="K26" s="723">
        <f t="shared" si="0"/>
        <v>0</v>
      </c>
      <c r="L26" s="724"/>
      <c r="M26" s="725"/>
      <c r="N26" s="726"/>
      <c r="O26" s="922">
        <f t="shared" si="1"/>
        <v>0</v>
      </c>
      <c r="P26" s="3"/>
      <c r="R26" s="2227" t="str">
        <f>IF(AND('2A'!N39&lt;&gt;0,'2B'!G34=0),"WARNING: Square footage needed for Market Rate Units","")</f>
        <v/>
      </c>
      <c r="S26" s="2227"/>
      <c r="T26" s="2227"/>
      <c r="U26" s="2227"/>
    </row>
    <row r="27" spans="2:21" x14ac:dyDescent="0.35">
      <c r="B27" s="384"/>
      <c r="C27" s="1457">
        <f>'2A'!C15</f>
        <v>0</v>
      </c>
      <c r="D27" s="727"/>
      <c r="E27" s="728"/>
      <c r="F27" s="729"/>
      <c r="G27" s="729"/>
      <c r="H27" s="729"/>
      <c r="I27" s="729"/>
      <c r="J27" s="726"/>
      <c r="K27" s="723">
        <f t="shared" si="0"/>
        <v>0</v>
      </c>
      <c r="L27" s="724"/>
      <c r="M27" s="725"/>
      <c r="N27" s="726"/>
      <c r="O27" s="922">
        <f t="shared" si="1"/>
        <v>0</v>
      </c>
      <c r="P27" s="3"/>
      <c r="R27" s="2227"/>
      <c r="S27" s="2227"/>
      <c r="T27" s="2227"/>
      <c r="U27" s="2227"/>
    </row>
    <row r="28" spans="2:21" x14ac:dyDescent="0.35">
      <c r="B28" s="384"/>
      <c r="C28" s="1457">
        <f>'2A'!C16</f>
        <v>0</v>
      </c>
      <c r="D28" s="719"/>
      <c r="E28" s="720"/>
      <c r="F28" s="721"/>
      <c r="G28" s="721"/>
      <c r="H28" s="721"/>
      <c r="I28" s="721"/>
      <c r="J28" s="722"/>
      <c r="K28" s="723">
        <f t="shared" si="0"/>
        <v>0</v>
      </c>
      <c r="L28" s="724"/>
      <c r="M28" s="725"/>
      <c r="N28" s="726"/>
      <c r="O28" s="922">
        <f t="shared" si="1"/>
        <v>0</v>
      </c>
      <c r="P28" s="3"/>
    </row>
    <row r="29" spans="2:21" x14ac:dyDescent="0.35">
      <c r="B29" s="384"/>
      <c r="C29" s="1457">
        <f>'2A'!C17</f>
        <v>0</v>
      </c>
      <c r="D29" s="727"/>
      <c r="E29" s="728"/>
      <c r="F29" s="729"/>
      <c r="G29" s="729"/>
      <c r="H29" s="729"/>
      <c r="I29" s="729"/>
      <c r="J29" s="726"/>
      <c r="K29" s="723">
        <f t="shared" si="0"/>
        <v>0</v>
      </c>
      <c r="L29" s="724"/>
      <c r="M29" s="725"/>
      <c r="N29" s="726"/>
      <c r="O29" s="922">
        <f t="shared" si="1"/>
        <v>0</v>
      </c>
      <c r="P29" s="3"/>
    </row>
    <row r="30" spans="2:21" x14ac:dyDescent="0.35">
      <c r="B30" s="384"/>
      <c r="C30" s="1457">
        <f>'2A'!C18</f>
        <v>0</v>
      </c>
      <c r="D30" s="719"/>
      <c r="E30" s="720"/>
      <c r="F30" s="721"/>
      <c r="G30" s="721"/>
      <c r="H30" s="721"/>
      <c r="I30" s="721"/>
      <c r="J30" s="722"/>
      <c r="K30" s="723">
        <f t="shared" si="0"/>
        <v>0</v>
      </c>
      <c r="L30" s="724"/>
      <c r="M30" s="725"/>
      <c r="N30" s="726"/>
      <c r="O30" s="922">
        <f t="shared" si="1"/>
        <v>0</v>
      </c>
      <c r="P30" s="3"/>
    </row>
    <row r="31" spans="2:21" x14ac:dyDescent="0.35">
      <c r="B31" s="384"/>
      <c r="C31" s="1457">
        <f>'2A'!C19</f>
        <v>0</v>
      </c>
      <c r="D31" s="727"/>
      <c r="E31" s="728"/>
      <c r="F31" s="729"/>
      <c r="G31" s="729"/>
      <c r="H31" s="729"/>
      <c r="I31" s="729"/>
      <c r="J31" s="726"/>
      <c r="K31" s="723">
        <f t="shared" si="0"/>
        <v>0</v>
      </c>
      <c r="L31" s="724"/>
      <c r="M31" s="725"/>
      <c r="N31" s="726"/>
      <c r="O31" s="922">
        <f t="shared" si="1"/>
        <v>0</v>
      </c>
      <c r="P31" s="3"/>
    </row>
    <row r="32" spans="2:21" x14ac:dyDescent="0.35">
      <c r="B32" s="384"/>
      <c r="C32" s="1458">
        <f>'2A'!C20</f>
        <v>0</v>
      </c>
      <c r="D32" s="719"/>
      <c r="E32" s="720"/>
      <c r="F32" s="721"/>
      <c r="G32" s="721"/>
      <c r="H32" s="721"/>
      <c r="I32" s="721"/>
      <c r="J32" s="722"/>
      <c r="K32" s="723">
        <f t="shared" si="0"/>
        <v>0</v>
      </c>
      <c r="L32" s="724"/>
      <c r="M32" s="725"/>
      <c r="N32" s="726"/>
      <c r="O32" s="922">
        <f t="shared" si="1"/>
        <v>0</v>
      </c>
      <c r="P32" s="3"/>
    </row>
    <row r="33" spans="2:16" ht="15" thickBot="1" x14ac:dyDescent="0.4">
      <c r="B33" s="384"/>
      <c r="C33" s="1459">
        <f>'2A'!C21</f>
        <v>0</v>
      </c>
      <c r="D33" s="731"/>
      <c r="E33" s="732"/>
      <c r="F33" s="733"/>
      <c r="G33" s="733"/>
      <c r="H33" s="733"/>
      <c r="I33" s="733"/>
      <c r="J33" s="734"/>
      <c r="K33" s="735">
        <f t="shared" si="0"/>
        <v>0</v>
      </c>
      <c r="L33" s="730"/>
      <c r="M33" s="736"/>
      <c r="N33" s="737"/>
      <c r="O33" s="923">
        <f t="shared" si="1"/>
        <v>0</v>
      </c>
      <c r="P33" s="3"/>
    </row>
    <row r="34" spans="2:16" ht="15.5" thickTop="1" thickBot="1" x14ac:dyDescent="0.4">
      <c r="B34" s="384"/>
      <c r="C34" s="385" t="s">
        <v>65</v>
      </c>
      <c r="D34" s="618"/>
      <c r="E34" s="738">
        <f t="shared" ref="E34:K34" si="2">SUM(E20:E33)</f>
        <v>0</v>
      </c>
      <c r="F34" s="739">
        <f t="shared" si="2"/>
        <v>0</v>
      </c>
      <c r="G34" s="739">
        <f t="shared" si="2"/>
        <v>0</v>
      </c>
      <c r="H34" s="739">
        <f t="shared" si="2"/>
        <v>0</v>
      </c>
      <c r="I34" s="739">
        <f t="shared" si="2"/>
        <v>0</v>
      </c>
      <c r="J34" s="740">
        <f t="shared" si="2"/>
        <v>0</v>
      </c>
      <c r="K34" s="623">
        <f t="shared" si="2"/>
        <v>0</v>
      </c>
      <c r="L34" s="620"/>
      <c r="M34" s="621"/>
      <c r="N34" s="619">
        <f>SUM(N20:N33)</f>
        <v>0</v>
      </c>
      <c r="O34" s="622">
        <f>SUM(O20:O33)</f>
        <v>0</v>
      </c>
      <c r="P34" s="3"/>
    </row>
    <row r="35" spans="2:16" ht="15" thickBot="1" x14ac:dyDescent="0.4">
      <c r="B35" s="1245"/>
      <c r="C35" s="6"/>
      <c r="D35" s="6"/>
      <c r="E35" s="6"/>
      <c r="F35" s="6"/>
      <c r="G35" s="6"/>
      <c r="H35" s="6"/>
      <c r="I35" s="6"/>
      <c r="J35" s="6"/>
      <c r="K35" s="6"/>
      <c r="L35" s="6"/>
      <c r="M35" s="386"/>
      <c r="N35" s="386"/>
      <c r="O35" s="386"/>
      <c r="P35" s="1246"/>
    </row>
  </sheetData>
  <sheetProtection algorithmName="SHA-512" hashValue="jznvk9fo4Y6FztEMtr2xfXQUHFHN2LPvkh/UpIW6ZirXy8h1PcPlJbaLoHHIr/ypc/InOjN+hKNl4qj+aGT84Q==" saltValue="2IfFGUfSKFU5XOWFYI9K8w==" spinCount="100000" sheet="1" formatCells="0" formatColumns="0" formatRows="0"/>
  <mergeCells count="19">
    <mergeCell ref="R23:U24"/>
    <mergeCell ref="R26:U27"/>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 ref="R20:U21"/>
  </mergeCells>
  <conditionalFormatting sqref="E20:E33">
    <cfRule type="expression" dxfId="145" priority="32">
      <formula>$R$20&lt;&gt;""</formula>
    </cfRule>
  </conditionalFormatting>
  <conditionalFormatting sqref="F20:F33">
    <cfRule type="expression" dxfId="144" priority="36">
      <formula>$R$23&lt;&gt;""</formula>
    </cfRule>
  </conditionalFormatting>
  <conditionalFormatting sqref="G20:G33">
    <cfRule type="expression" dxfId="143" priority="39">
      <formula>$R$26&lt;&gt;""</formula>
    </cfRule>
  </conditionalFormatting>
  <conditionalFormatting sqref="R20:U27">
    <cfRule type="containsText" dxfId="142" priority="1" operator="containsText" text="warning">
      <formula>NOT(ISERROR(SEARCH("warning",R20)))</formula>
    </cfRule>
  </conditionalFormatting>
  <pageMargins left="0.7" right="0.7" top="0.75" bottom="0.75" header="0.3" footer="0.3"/>
  <pageSetup scale="87" orientation="landscape" r:id="rId1"/>
  <headerFooter>
    <oddFooter>&amp;LForm 2B
Square Footage Details&amp;CCFA Forms</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0:P151"/>
  <sheetViews>
    <sheetView showGridLines="0" zoomScale="90" zoomScaleNormal="90" zoomScaleSheetLayoutView="70" zoomScalePageLayoutView="70" workbookViewId="0">
      <selection activeCell="P21" sqref="P21"/>
    </sheetView>
  </sheetViews>
  <sheetFormatPr defaultColWidth="9.08984375" defaultRowHeight="14.5" x14ac:dyDescent="0.35"/>
  <cols>
    <col min="1" max="4" width="1.7265625" style="1247" customWidth="1"/>
    <col min="5" max="5" width="14.26953125" style="1247" customWidth="1"/>
    <col min="6" max="6" width="16.26953125" style="1247" customWidth="1"/>
    <col min="7" max="7" width="4" style="1247" customWidth="1"/>
    <col min="8" max="8" width="36" style="1247" customWidth="1"/>
    <col min="9" max="9" width="38.81640625" style="1247" bestFit="1" customWidth="1"/>
    <col min="10" max="10" width="8.36328125" style="1247" bestFit="1" customWidth="1"/>
    <col min="11" max="11" width="3.26953125" style="1247" hidden="1" customWidth="1"/>
    <col min="12" max="13" width="1.7265625" style="1247" customWidth="1"/>
    <col min="14" max="16384" width="9.08984375" style="1247"/>
  </cols>
  <sheetData>
    <row r="10" spans="2:12" ht="6.75" customHeight="1" x14ac:dyDescent="0.35"/>
    <row r="11" spans="2:12" ht="6.75" customHeight="1" thickBot="1" x14ac:dyDescent="0.4"/>
    <row r="12" spans="2:12" s="1248" customFormat="1" ht="7.5" customHeight="1" x14ac:dyDescent="0.35">
      <c r="B12" s="1024"/>
      <c r="C12" s="1025"/>
      <c r="D12" s="1025"/>
      <c r="E12" s="1025"/>
      <c r="F12" s="1025"/>
      <c r="G12" s="1025"/>
      <c r="H12" s="1025"/>
      <c r="I12" s="1025"/>
      <c r="J12" s="1025"/>
      <c r="K12" s="1025"/>
      <c r="L12" s="1026"/>
    </row>
    <row r="13" spans="2:12" s="1248" customFormat="1" ht="18.5" x14ac:dyDescent="0.45">
      <c r="B13" s="1027"/>
      <c r="C13" s="2241" t="s">
        <v>661</v>
      </c>
      <c r="D13" s="2241"/>
      <c r="E13" s="2241"/>
      <c r="F13" s="2241"/>
      <c r="G13" s="2241"/>
      <c r="H13" s="2241"/>
      <c r="I13" s="2241"/>
      <c r="J13" s="2241"/>
      <c r="K13" s="1446"/>
      <c r="L13" s="1028"/>
    </row>
    <row r="14" spans="2:12" s="1248" customFormat="1" ht="7.5" customHeight="1" thickBot="1" x14ac:dyDescent="0.5">
      <c r="B14" s="1027"/>
      <c r="C14" s="1446"/>
      <c r="D14" s="1446"/>
      <c r="E14" s="1029"/>
      <c r="F14" s="1029"/>
      <c r="G14" s="1029"/>
      <c r="H14" s="1029"/>
      <c r="I14" s="1029"/>
      <c r="J14" s="1029"/>
      <c r="K14" s="1446"/>
      <c r="L14" s="1028"/>
    </row>
    <row r="15" spans="2:12" s="1248" customFormat="1" ht="15.5" thickTop="1" thickBot="1" x14ac:dyDescent="0.4">
      <c r="B15" s="1027"/>
      <c r="C15" s="1030"/>
      <c r="D15" s="394"/>
      <c r="E15" s="394"/>
      <c r="F15" s="394"/>
      <c r="G15" s="394"/>
      <c r="H15" s="394"/>
      <c r="I15" s="1767" t="s">
        <v>1480</v>
      </c>
      <c r="J15" s="1766">
        <f>J150</f>
        <v>0</v>
      </c>
      <c r="K15" s="1446"/>
      <c r="L15" s="1028"/>
    </row>
    <row r="16" spans="2:12" s="1248" customFormat="1" ht="3.75" customHeight="1" thickTop="1" x14ac:dyDescent="0.35">
      <c r="B16" s="1027"/>
      <c r="C16" s="1030"/>
      <c r="D16" s="1446"/>
      <c r="E16" s="1446"/>
      <c r="F16" s="1446"/>
      <c r="G16" s="1446"/>
      <c r="H16" s="1446"/>
      <c r="I16" s="1446"/>
      <c r="J16" s="1446"/>
      <c r="K16" s="1446"/>
      <c r="L16" s="1028"/>
    </row>
    <row r="17" spans="2:16" s="1248" customFormat="1" x14ac:dyDescent="0.35">
      <c r="B17" s="1027"/>
      <c r="C17" s="1030"/>
      <c r="D17" s="1446"/>
      <c r="E17" s="1446"/>
      <c r="F17" s="1446"/>
      <c r="G17" s="1446"/>
      <c r="H17" s="1446"/>
      <c r="I17" s="1446"/>
      <c r="J17" s="1446"/>
      <c r="K17" s="451"/>
      <c r="L17" s="517"/>
      <c r="M17" s="1249"/>
      <c r="N17" s="1249"/>
      <c r="O17" s="1249"/>
      <c r="P17" s="1249"/>
    </row>
    <row r="18" spans="2:16" ht="15.5" x14ac:dyDescent="0.35">
      <c r="B18" s="1027"/>
      <c r="C18" s="1030"/>
      <c r="D18" s="1446"/>
      <c r="E18" s="1031"/>
      <c r="F18" s="2242" t="str">
        <f>IF('1'!G5="","Enter Project Name on Form 1",(CONCATENATE("Project Name: ",'1'!G5)))</f>
        <v>Enter Project Name on Form 1</v>
      </c>
      <c r="G18" s="2242"/>
      <c r="H18" s="2242"/>
      <c r="I18" s="2242"/>
      <c r="J18" s="1023"/>
      <c r="K18" s="387"/>
      <c r="L18" s="182"/>
    </row>
    <row r="19" spans="2:16" ht="7.5" customHeight="1" x14ac:dyDescent="0.35">
      <c r="B19" s="1027"/>
      <c r="C19" s="1030"/>
      <c r="D19" s="1446"/>
      <c r="E19" s="1023"/>
      <c r="F19" s="1023"/>
      <c r="G19" s="1023"/>
      <c r="H19" s="387"/>
      <c r="I19" s="1023"/>
      <c r="J19" s="387"/>
      <c r="K19" s="387"/>
      <c r="L19" s="182"/>
    </row>
    <row r="20" spans="2:16" ht="7.5" customHeight="1" x14ac:dyDescent="0.35">
      <c r="B20" s="1027"/>
      <c r="C20" s="1030"/>
      <c r="D20" s="1446"/>
      <c r="E20" s="1023"/>
      <c r="F20" s="1023"/>
      <c r="G20" s="1023"/>
      <c r="H20" s="1452"/>
      <c r="I20" s="1033"/>
      <c r="J20" s="1032"/>
      <c r="K20" s="387"/>
      <c r="L20" s="182"/>
    </row>
    <row r="21" spans="2:16" x14ac:dyDescent="0.35">
      <c r="B21" s="1027"/>
      <c r="C21" s="1030"/>
      <c r="D21" s="1446"/>
      <c r="E21" s="17" t="s">
        <v>662</v>
      </c>
      <c r="F21" s="2243" t="s">
        <v>530</v>
      </c>
      <c r="G21" s="2244"/>
      <c r="H21" s="1452"/>
      <c r="I21" s="1033"/>
      <c r="J21" s="1032"/>
      <c r="K21" s="387"/>
      <c r="L21" s="182"/>
    </row>
    <row r="22" spans="2:16" ht="3.75" customHeight="1" x14ac:dyDescent="0.35">
      <c r="B22" s="1027"/>
      <c r="C22" s="1030"/>
      <c r="D22" s="1446"/>
      <c r="E22" s="387"/>
      <c r="F22" s="387"/>
      <c r="G22" s="198"/>
      <c r="H22" s="1452"/>
      <c r="I22" s="1452"/>
      <c r="J22" s="1452"/>
      <c r="K22" s="387"/>
      <c r="L22" s="182"/>
    </row>
    <row r="23" spans="2:16" x14ac:dyDescent="0.35">
      <c r="B23" s="1027"/>
      <c r="C23" s="1030"/>
      <c r="D23" s="1446"/>
      <c r="E23" s="17" t="s">
        <v>663</v>
      </c>
      <c r="F23" s="2243" t="s">
        <v>530</v>
      </c>
      <c r="G23" s="2244"/>
      <c r="H23" s="1452"/>
      <c r="I23" s="1033"/>
      <c r="J23" s="1032"/>
      <c r="K23" s="387"/>
      <c r="L23" s="182"/>
    </row>
    <row r="24" spans="2:16" x14ac:dyDescent="0.35">
      <c r="B24" s="1027"/>
      <c r="C24" s="1030"/>
      <c r="D24" s="1446"/>
      <c r="E24" s="387"/>
      <c r="F24" s="387"/>
      <c r="G24" s="198"/>
      <c r="H24" s="387"/>
      <c r="I24" s="1033"/>
      <c r="J24" s="1032"/>
      <c r="K24" s="387"/>
      <c r="L24" s="182"/>
    </row>
    <row r="25" spans="2:16" x14ac:dyDescent="0.35">
      <c r="B25" s="1027"/>
      <c r="C25" s="1030"/>
      <c r="D25" s="1446"/>
      <c r="E25" s="1034" t="s">
        <v>664</v>
      </c>
      <c r="F25" s="1034"/>
      <c r="G25" s="1034"/>
      <c r="H25" s="1034"/>
      <c r="I25" s="1023"/>
      <c r="J25" s="1023"/>
      <c r="K25" s="1446"/>
      <c r="L25" s="1028"/>
    </row>
    <row r="26" spans="2:16" x14ac:dyDescent="0.35">
      <c r="B26" s="1027"/>
      <c r="C26" s="1030"/>
      <c r="D26" s="1446"/>
      <c r="E26" s="1035" t="s">
        <v>665</v>
      </c>
      <c r="F26" s="1036" t="s">
        <v>666</v>
      </c>
      <c r="G26" s="1037"/>
      <c r="H26" s="1037"/>
      <c r="I26" s="1038" t="s">
        <v>667</v>
      </c>
      <c r="J26" s="1039" t="s">
        <v>668</v>
      </c>
      <c r="K26" s="1446"/>
      <c r="L26" s="1028"/>
      <c r="P26" s="1250"/>
    </row>
    <row r="27" spans="2:16" x14ac:dyDescent="0.35">
      <c r="B27" s="1027"/>
      <c r="C27" s="1030"/>
      <c r="D27" s="1446"/>
      <c r="E27" s="1040" t="s">
        <v>669</v>
      </c>
      <c r="F27" s="2248" t="s">
        <v>670</v>
      </c>
      <c r="G27" s="2249"/>
      <c r="H27" s="2250"/>
      <c r="I27" s="1041" t="str">
        <f t="array" ref="I27">IFERROR(INDEX('ESDS-Reference Table'!G1:G493,MATCH(1,('ESDS-Reference Table'!F1:F493=E27)*('ESDS-Reference Table'!H1:H493=F21)*('ESDS-Reference Table'!I1:I493=F23),0)),"Select Region and Activity")</f>
        <v>Select Region and Activity</v>
      </c>
      <c r="J27" s="1042"/>
      <c r="K27" s="1446">
        <f>N(J27)</f>
        <v>0</v>
      </c>
      <c r="L27" s="1028"/>
      <c r="N27" s="366"/>
    </row>
    <row r="28" spans="2:16" x14ac:dyDescent="0.35">
      <c r="B28" s="1027"/>
      <c r="C28" s="1030"/>
      <c r="D28" s="1446"/>
      <c r="E28" s="1043" t="s">
        <v>671</v>
      </c>
      <c r="F28" s="2251" t="s">
        <v>672</v>
      </c>
      <c r="G28" s="2252"/>
      <c r="H28" s="2253"/>
      <c r="I28" s="1044" t="str">
        <f t="array" ref="I28">IFERROR(INDEX('ESDS-Reference Table'!G1:G493,MATCH(1,('ESDS-Reference Table'!F1:F493=E28)*('ESDS-Reference Table'!H1:H493=F21)*('ESDS-Reference Table'!I1:I493=F23),0)),"Select Region and Activity")</f>
        <v>Select Region and Activity</v>
      </c>
      <c r="J28" s="1042"/>
      <c r="K28" s="1446"/>
      <c r="L28" s="1028"/>
      <c r="N28" s="366"/>
    </row>
    <row r="29" spans="2:16" x14ac:dyDescent="0.35">
      <c r="B29" s="1027"/>
      <c r="C29" s="1030"/>
      <c r="D29" s="1446"/>
      <c r="E29" s="1045">
        <v>1.2</v>
      </c>
      <c r="F29" s="2254" t="s">
        <v>673</v>
      </c>
      <c r="G29" s="2255"/>
      <c r="H29" s="2256"/>
      <c r="I29" s="1046" t="str">
        <f t="array" ref="I29">IFERROR(INDEX('ESDS-Reference Table'!G1:G493,MATCH(1,('ESDS-Reference Table'!F1:F493=E29)*('ESDS-Reference Table'!H1:H493=F21)*('ESDS-Reference Table'!I1:I493=F23),0)),"Select Region and Activity")</f>
        <v>Select Region and Activity</v>
      </c>
      <c r="J29" s="1042"/>
      <c r="K29" s="1446">
        <f>N(J29)</f>
        <v>0</v>
      </c>
      <c r="L29" s="1028"/>
    </row>
    <row r="30" spans="2:16" x14ac:dyDescent="0.35">
      <c r="B30" s="1027"/>
      <c r="C30" s="1030"/>
      <c r="D30" s="1446"/>
      <c r="E30" s="1047" t="s">
        <v>674</v>
      </c>
      <c r="F30" s="2251" t="s">
        <v>675</v>
      </c>
      <c r="G30" s="2252"/>
      <c r="H30" s="2253"/>
      <c r="I30" s="1046" t="str">
        <f t="array" ref="I30">IFERROR(INDEX('ESDS-Reference Table'!G1:G493,MATCH(1,('ESDS-Reference Table'!F1:F493=E30)*('ESDS-Reference Table'!H1:H493=F21)*('ESDS-Reference Table'!I1:I493=F23),0)),"Select Region and Activity")</f>
        <v>Select Region and Activity</v>
      </c>
      <c r="J30" s="1042"/>
      <c r="K30" s="1446"/>
      <c r="L30" s="1028"/>
    </row>
    <row r="31" spans="2:16" x14ac:dyDescent="0.35">
      <c r="B31" s="1027"/>
      <c r="C31" s="1030"/>
      <c r="D31" s="1446"/>
      <c r="E31" s="1045" t="s">
        <v>676</v>
      </c>
      <c r="F31" s="2257" t="s">
        <v>677</v>
      </c>
      <c r="G31" s="2255"/>
      <c r="H31" s="2256"/>
      <c r="I31" s="1046" t="str">
        <f t="array" ref="I31">IFERROR(INDEX('ESDS-Reference Table'!G1:G493,MATCH(1,('ESDS-Reference Table'!F1:F493=E31)*('ESDS-Reference Table'!H1:H493=F21)*('ESDS-Reference Table'!I1:I493=F23),0)),"Select Region and Activity")</f>
        <v>Select Region and Activity</v>
      </c>
      <c r="J31" s="1042"/>
      <c r="K31" s="1446"/>
      <c r="L31" s="1028"/>
    </row>
    <row r="32" spans="2:16" x14ac:dyDescent="0.35">
      <c r="B32" s="1027"/>
      <c r="C32" s="1030"/>
      <c r="D32" s="1446"/>
      <c r="E32" s="1045">
        <v>1.4</v>
      </c>
      <c r="F32" s="2258" t="s">
        <v>678</v>
      </c>
      <c r="G32" s="2259"/>
      <c r="H32" s="2260"/>
      <c r="I32" s="1046" t="str">
        <f t="array" ref="I32">IFERROR(INDEX('ESDS-Reference Table'!G1:G493,MATCH(1,('ESDS-Reference Table'!F1:F493=E32)*('ESDS-Reference Table'!H1:H493=F21)*('ESDS-Reference Table'!I1:I493=F23),0)),"Select Region and Activity")</f>
        <v>Select Region and Activity</v>
      </c>
      <c r="J32" s="1042"/>
      <c r="K32" s="1446"/>
      <c r="L32" s="1028"/>
    </row>
    <row r="33" spans="2:15" x14ac:dyDescent="0.35">
      <c r="B33" s="1027"/>
      <c r="C33" s="1030"/>
      <c r="D33" s="1446"/>
      <c r="E33" s="1048" t="s">
        <v>34</v>
      </c>
      <c r="F33" s="1049"/>
      <c r="G33" s="1050"/>
      <c r="H33" s="1050"/>
      <c r="I33" s="1051" t="s">
        <v>679</v>
      </c>
      <c r="J33" s="1052">
        <f>SUM(J27:J32)</f>
        <v>0</v>
      </c>
      <c r="K33" s="1446"/>
      <c r="L33" s="1028"/>
    </row>
    <row r="34" spans="2:15" s="1248" customFormat="1" ht="7.5" customHeight="1" x14ac:dyDescent="0.35">
      <c r="B34" s="1027"/>
      <c r="C34" s="1030"/>
      <c r="D34" s="1446"/>
      <c r="E34" s="1053"/>
      <c r="F34" s="1053"/>
      <c r="G34" s="1053"/>
      <c r="H34" s="1053"/>
      <c r="I34" s="1054"/>
      <c r="J34" s="1055"/>
      <c r="K34" s="1446"/>
      <c r="L34" s="1028"/>
      <c r="O34" s="1247"/>
    </row>
    <row r="35" spans="2:15" s="1248" customFormat="1" x14ac:dyDescent="0.35">
      <c r="B35" s="1027"/>
      <c r="C35" s="1030"/>
      <c r="D35" s="1446"/>
      <c r="E35" s="1056" t="s">
        <v>680</v>
      </c>
      <c r="F35" s="1056"/>
      <c r="G35" s="1056"/>
      <c r="H35" s="1056"/>
      <c r="I35" s="1054"/>
      <c r="J35" s="1446"/>
      <c r="K35" s="1446"/>
      <c r="L35" s="1028"/>
      <c r="O35" s="1247"/>
    </row>
    <row r="36" spans="2:15" x14ac:dyDescent="0.35">
      <c r="B36" s="1027"/>
      <c r="C36" s="1030"/>
      <c r="D36" s="1446"/>
      <c r="E36" s="1035" t="s">
        <v>665</v>
      </c>
      <c r="F36" s="1036" t="s">
        <v>666</v>
      </c>
      <c r="G36" s="1037"/>
      <c r="H36" s="1037"/>
      <c r="I36" s="1038" t="s">
        <v>667</v>
      </c>
      <c r="J36" s="1039" t="s">
        <v>668</v>
      </c>
      <c r="K36" s="1446"/>
      <c r="L36" s="1028"/>
    </row>
    <row r="37" spans="2:15" x14ac:dyDescent="0.35">
      <c r="B37" s="1027"/>
      <c r="C37" s="1030"/>
      <c r="D37" s="1446"/>
      <c r="E37" s="1057">
        <v>2.1</v>
      </c>
      <c r="F37" s="2261" t="s">
        <v>681</v>
      </c>
      <c r="G37" s="2262"/>
      <c r="H37" s="2263"/>
      <c r="I37" s="348" t="str">
        <f t="array" ref="I37">IFERROR(INDEX('ESDS-Reference Table'!G1:G493,MATCH(1,('ESDS-Reference Table'!F1:F493=E37)*('ESDS-Reference Table'!H1:H493=F21)*('ESDS-Reference Table'!I1:I493=F23),0)),"Select Region and Activity")</f>
        <v>Select Region and Activity</v>
      </c>
      <c r="J37" s="1042"/>
      <c r="K37" s="1446">
        <f t="shared" ref="K37:K47" si="0">N(J37)</f>
        <v>0</v>
      </c>
      <c r="L37" s="1028"/>
    </row>
    <row r="38" spans="2:15" x14ac:dyDescent="0.35">
      <c r="B38" s="1027"/>
      <c r="C38" s="1030"/>
      <c r="D38" s="1446"/>
      <c r="E38" s="1058">
        <v>2.2000000000000002</v>
      </c>
      <c r="F38" s="2245" t="s">
        <v>682</v>
      </c>
      <c r="G38" s="2246"/>
      <c r="H38" s="2247"/>
      <c r="I38" s="1059" t="str">
        <f t="array" ref="I38">IFERROR(INDEX('ESDS-Reference Table'!G1:G493,MATCH(1,('ESDS-Reference Table'!F1:F493=E38)*('ESDS-Reference Table'!H1:H493=F21)*('ESDS-Reference Table'!I1:I493=F23),0)),"Select Region and Activity")</f>
        <v>Select Region and Activity</v>
      </c>
      <c r="J38" s="1042"/>
      <c r="K38" s="1446">
        <f t="shared" si="0"/>
        <v>0</v>
      </c>
      <c r="L38" s="1060"/>
      <c r="N38" s="366"/>
    </row>
    <row r="39" spans="2:15" x14ac:dyDescent="0.35">
      <c r="B39" s="1027"/>
      <c r="C39" s="1030"/>
      <c r="D39" s="1446"/>
      <c r="E39" s="1058">
        <v>2.2999999999999998</v>
      </c>
      <c r="F39" s="2245" t="s">
        <v>683</v>
      </c>
      <c r="G39" s="2246"/>
      <c r="H39" s="2247"/>
      <c r="I39" s="1059" t="str">
        <f t="array" ref="I39">IFERROR(INDEX('ESDS-Reference Table'!G1:G493,MATCH(1,('ESDS-Reference Table'!F1:F493=E39)*('ESDS-Reference Table'!H1:H493=F21)*('ESDS-Reference Table'!I1:I493=F23),0)),"Select Region and Activity")</f>
        <v>Select Region and Activity</v>
      </c>
      <c r="J39" s="1042"/>
      <c r="K39" s="1446">
        <f t="shared" si="0"/>
        <v>0</v>
      </c>
      <c r="L39" s="1028"/>
    </row>
    <row r="40" spans="2:15" x14ac:dyDescent="0.35">
      <c r="B40" s="1027"/>
      <c r="C40" s="1030"/>
      <c r="D40" s="1446"/>
      <c r="E40" s="1058">
        <v>2.4</v>
      </c>
      <c r="F40" s="2245" t="s">
        <v>684</v>
      </c>
      <c r="G40" s="2246"/>
      <c r="H40" s="2247"/>
      <c r="I40" s="1059" t="str">
        <f t="array" ref="I40">IFERROR(INDEX('ESDS-Reference Table'!G1:G493,MATCH(1,('ESDS-Reference Table'!F1:F493=E40)*('ESDS-Reference Table'!H1:H493=F21)*('ESDS-Reference Table'!I1:I493=F23),0)),"Select Region and Activity")</f>
        <v>Select Region and Activity</v>
      </c>
      <c r="J40" s="1042"/>
      <c r="K40" s="1446">
        <f t="shared" si="0"/>
        <v>0</v>
      </c>
      <c r="L40" s="1028"/>
      <c r="N40" s="366"/>
    </row>
    <row r="41" spans="2:15" ht="15" customHeight="1" x14ac:dyDescent="0.35">
      <c r="B41" s="1027"/>
      <c r="C41" s="1030"/>
      <c r="D41" s="1446"/>
      <c r="E41" s="1058">
        <v>2.5</v>
      </c>
      <c r="F41" s="2245" t="s">
        <v>685</v>
      </c>
      <c r="G41" s="2246"/>
      <c r="H41" s="2247"/>
      <c r="I41" s="1059" t="str">
        <f t="array" ref="I41">IFERROR(INDEX('ESDS-Reference Table'!G1:G493,MATCH(1,('ESDS-Reference Table'!F1:F493=E41)*('ESDS-Reference Table'!H1:H493=F21)*('ESDS-Reference Table'!I1:I493=F23),0)),"Select Region and Activity")</f>
        <v>Select Region and Activity</v>
      </c>
      <c r="J41" s="1042"/>
      <c r="K41" s="1446">
        <f t="shared" si="0"/>
        <v>0</v>
      </c>
      <c r="L41" s="1028"/>
    </row>
    <row r="42" spans="2:15" x14ac:dyDescent="0.35">
      <c r="B42" s="1027"/>
      <c r="C42" s="1030"/>
      <c r="D42" s="1446"/>
      <c r="E42" s="1058">
        <v>2.6</v>
      </c>
      <c r="F42" s="2245" t="s">
        <v>686</v>
      </c>
      <c r="G42" s="2246"/>
      <c r="H42" s="2247"/>
      <c r="I42" s="1059" t="str">
        <f t="array" ref="I42">IFERROR(INDEX('ESDS-Reference Table'!G1:G493,MATCH(1,('ESDS-Reference Table'!F1:F493=E42)*('ESDS-Reference Table'!H1:H493=F21)*('ESDS-Reference Table'!I1:I493=F23),0)),"Select Region and Activity")</f>
        <v>Select Region and Activity</v>
      </c>
      <c r="J42" s="1042"/>
      <c r="K42" s="1446">
        <f t="shared" si="0"/>
        <v>0</v>
      </c>
      <c r="L42" s="1028"/>
    </row>
    <row r="43" spans="2:15" x14ac:dyDescent="0.35">
      <c r="B43" s="1027"/>
      <c r="C43" s="1030"/>
      <c r="D43" s="1446"/>
      <c r="E43" s="1061" t="s">
        <v>687</v>
      </c>
      <c r="F43" s="2245" t="s">
        <v>688</v>
      </c>
      <c r="G43" s="2246"/>
      <c r="H43" s="2247"/>
      <c r="I43" s="1059" t="str">
        <f t="array" ref="I43">IFERROR(INDEX('ESDS-Reference Table'!G1:G493,MATCH(1,('ESDS-Reference Table'!F1:F493=E43)*('ESDS-Reference Table'!H1:H493=F21)*('ESDS-Reference Table'!I1:I493=F23),0)),"Select Region and Activity")</f>
        <v>Select Region and Activity</v>
      </c>
      <c r="J43" s="1042"/>
      <c r="K43" s="1446">
        <f t="shared" si="0"/>
        <v>0</v>
      </c>
      <c r="L43" s="1028"/>
      <c r="N43" s="366"/>
    </row>
    <row r="44" spans="2:15" s="1251" customFormat="1" x14ac:dyDescent="0.35">
      <c r="B44" s="1062"/>
      <c r="C44" s="1030"/>
      <c r="D44" s="394"/>
      <c r="E44" s="1061" t="s">
        <v>689</v>
      </c>
      <c r="F44" s="2265" t="s">
        <v>690</v>
      </c>
      <c r="G44" s="2266"/>
      <c r="H44" s="2267"/>
      <c r="I44" s="1059" t="str">
        <f t="array" ref="I44">IFERROR(INDEX('ESDS-Reference Table'!G1:G493,MATCH(1,('ESDS-Reference Table'!F1:F493=E44)*('ESDS-Reference Table'!H1:H493=F21)*('ESDS-Reference Table'!I1:I493=F23),0)),"Select Region and Activity")</f>
        <v>Select Region and Activity</v>
      </c>
      <c r="J44" s="1042"/>
      <c r="K44" s="1446">
        <f t="shared" si="0"/>
        <v>0</v>
      </c>
      <c r="L44" s="1063"/>
      <c r="N44" s="366"/>
    </row>
    <row r="45" spans="2:15" x14ac:dyDescent="0.35">
      <c r="B45" s="1027"/>
      <c r="C45" s="1030"/>
      <c r="D45" s="1446"/>
      <c r="E45" s="1058">
        <v>2.8</v>
      </c>
      <c r="F45" s="2245" t="s">
        <v>691</v>
      </c>
      <c r="G45" s="2246"/>
      <c r="H45" s="2247"/>
      <c r="I45" s="1059" t="str">
        <f t="array" ref="I45">IFERROR(INDEX('ESDS-Reference Table'!G1:G493,MATCH(1,('ESDS-Reference Table'!F1:F493=E45)*('ESDS-Reference Table'!H1:H493=F21)*('ESDS-Reference Table'!I1:I493=F23),0)),"Select Region and Activity")</f>
        <v>Select Region and Activity</v>
      </c>
      <c r="J45" s="1042"/>
      <c r="K45" s="1446">
        <f t="shared" si="0"/>
        <v>0</v>
      </c>
      <c r="L45" s="1028"/>
    </row>
    <row r="46" spans="2:15" x14ac:dyDescent="0.35">
      <c r="B46" s="1027"/>
      <c r="C46" s="1030"/>
      <c r="D46" s="1446"/>
      <c r="E46" s="1058">
        <v>2.9</v>
      </c>
      <c r="F46" s="2245" t="s">
        <v>692</v>
      </c>
      <c r="G46" s="2246"/>
      <c r="H46" s="2247"/>
      <c r="I46" s="1059" t="str">
        <f t="array" ref="I46">IFERROR(INDEX('ESDS-Reference Table'!G1:G493,MATCH(1,('ESDS-Reference Table'!F1:F493=E46)*('ESDS-Reference Table'!H1:H493=F21)*('ESDS-Reference Table'!I1:I493=F23),0)),"Select Region and Activity")</f>
        <v>Select Region and Activity</v>
      </c>
      <c r="J46" s="1042"/>
      <c r="K46" s="1446">
        <f t="shared" si="0"/>
        <v>0</v>
      </c>
      <c r="L46" s="1028"/>
    </row>
    <row r="47" spans="2:15" x14ac:dyDescent="0.35">
      <c r="B47" s="1027"/>
      <c r="C47" s="1030"/>
      <c r="D47" s="1446"/>
      <c r="E47" s="1064" t="s">
        <v>693</v>
      </c>
      <c r="F47" s="2268" t="s">
        <v>694</v>
      </c>
      <c r="G47" s="2269"/>
      <c r="H47" s="2270"/>
      <c r="I47" s="348" t="str">
        <f t="array" ref="I47">IFERROR(INDEX('ESDS-Reference Table'!G1:G493,MATCH(1,('ESDS-Reference Table'!F1:F493=E47)*('ESDS-Reference Table'!H1:H493=F21)*('ESDS-Reference Table'!I1:I493=F23),0)),"Select Region and Activity")</f>
        <v>Select Region and Activity</v>
      </c>
      <c r="J47" s="1042"/>
      <c r="K47" s="1446">
        <f t="shared" si="0"/>
        <v>0</v>
      </c>
      <c r="L47" s="1028"/>
    </row>
    <row r="48" spans="2:15" x14ac:dyDescent="0.35">
      <c r="B48" s="1027"/>
      <c r="C48" s="1030"/>
      <c r="D48" s="1446"/>
      <c r="E48" s="1048" t="s">
        <v>34</v>
      </c>
      <c r="F48" s="1049"/>
      <c r="G48" s="1050"/>
      <c r="H48" s="1050"/>
      <c r="I48" s="1051" t="s">
        <v>695</v>
      </c>
      <c r="J48" s="1052">
        <f>SUM(J37:J47)</f>
        <v>0</v>
      </c>
      <c r="K48" s="1446"/>
      <c r="L48" s="1028"/>
    </row>
    <row r="49" spans="1:15" s="1248" customFormat="1" ht="7.5" customHeight="1" x14ac:dyDescent="0.35">
      <c r="B49" s="1027"/>
      <c r="C49" s="1030"/>
      <c r="D49" s="1446"/>
      <c r="E49" s="1053"/>
      <c r="F49" s="1055"/>
      <c r="G49" s="1053"/>
      <c r="H49" s="1053"/>
      <c r="I49" s="1054"/>
      <c r="J49" s="1055"/>
      <c r="K49" s="1446"/>
      <c r="L49" s="1028"/>
      <c r="O49" s="1247"/>
    </row>
    <row r="50" spans="1:15" s="1248" customFormat="1" x14ac:dyDescent="0.35">
      <c r="B50" s="1027"/>
      <c r="C50" s="1030"/>
      <c r="D50" s="1446"/>
      <c r="E50" s="1056" t="s">
        <v>696</v>
      </c>
      <c r="F50" s="1446"/>
      <c r="G50" s="1056"/>
      <c r="H50" s="1056"/>
      <c r="I50" s="1054"/>
      <c r="J50" s="1446"/>
      <c r="K50" s="1446"/>
      <c r="L50" s="1028"/>
      <c r="O50" s="1247"/>
    </row>
    <row r="51" spans="1:15" x14ac:dyDescent="0.35">
      <c r="B51" s="1027"/>
      <c r="C51" s="1030"/>
      <c r="D51" s="1446"/>
      <c r="E51" s="1035" t="s">
        <v>665</v>
      </c>
      <c r="F51" s="1036" t="s">
        <v>666</v>
      </c>
      <c r="G51" s="1037"/>
      <c r="H51" s="1037"/>
      <c r="I51" s="1038" t="s">
        <v>667</v>
      </c>
      <c r="J51" s="1039" t="s">
        <v>668</v>
      </c>
      <c r="K51" s="1446"/>
      <c r="L51" s="1028"/>
    </row>
    <row r="52" spans="1:15" x14ac:dyDescent="0.35">
      <c r="B52" s="1027"/>
      <c r="C52" s="1030"/>
      <c r="D52" s="1446"/>
      <c r="E52" s="1065">
        <v>3.1</v>
      </c>
      <c r="F52" s="2271" t="s">
        <v>697</v>
      </c>
      <c r="G52" s="2262"/>
      <c r="H52" s="2263"/>
      <c r="I52" s="1066" t="str">
        <f t="array" ref="I52">IFERROR(INDEX('ESDS-Reference Table'!G1:G493,MATCH(1,('ESDS-Reference Table'!F1:F493=E52)*('ESDS-Reference Table'!H1:H493=F21)*('ESDS-Reference Table'!I1:I493=F23),0)),"Select Region and Activity")</f>
        <v>Select Region and Activity</v>
      </c>
      <c r="J52" s="1042"/>
      <c r="K52" s="1446">
        <f t="shared" ref="K52:K59" si="1">N(J52)</f>
        <v>0</v>
      </c>
      <c r="L52" s="1028"/>
    </row>
    <row r="53" spans="1:15" x14ac:dyDescent="0.35">
      <c r="B53" s="1027"/>
      <c r="C53" s="1030"/>
      <c r="D53" s="1446"/>
      <c r="E53" s="1067">
        <v>3.2</v>
      </c>
      <c r="F53" s="2264" t="s">
        <v>698</v>
      </c>
      <c r="G53" s="2246"/>
      <c r="H53" s="2247"/>
      <c r="I53" s="1046" t="str">
        <f t="array" ref="I53">IFERROR(INDEX('ESDS-Reference Table'!G1:G493,MATCH(1,('ESDS-Reference Table'!F1:F493=E53)*('ESDS-Reference Table'!H1:H493=F21)*('ESDS-Reference Table'!I1:I493=F23),0)),"Select Region and Activity")</f>
        <v>Select Region and Activity</v>
      </c>
      <c r="J53" s="1042"/>
      <c r="K53" s="1446">
        <f t="shared" si="1"/>
        <v>0</v>
      </c>
      <c r="L53" s="1028"/>
    </row>
    <row r="54" spans="1:15" ht="15" customHeight="1" x14ac:dyDescent="0.35">
      <c r="B54" s="1027"/>
      <c r="C54" s="1030"/>
      <c r="D54" s="1446"/>
      <c r="E54" s="1058" t="s">
        <v>699</v>
      </c>
      <c r="F54" s="2264" t="s">
        <v>387</v>
      </c>
      <c r="G54" s="2246"/>
      <c r="H54" s="2247"/>
      <c r="I54" s="1046" t="str">
        <f t="array" ref="I54">IFERROR(INDEX('ESDS-Reference Table'!G1:G493,MATCH(1,('ESDS-Reference Table'!F1:F493=E54)*('ESDS-Reference Table'!H1:H493=F21)*('ESDS-Reference Table'!I1:I493=F23),0)),"Select Region and Activity")</f>
        <v>Select Region and Activity</v>
      </c>
      <c r="J54" s="1042"/>
      <c r="K54" s="1446">
        <f t="shared" si="1"/>
        <v>0</v>
      </c>
      <c r="L54" s="1028"/>
    </row>
    <row r="55" spans="1:15" x14ac:dyDescent="0.35">
      <c r="B55" s="1027"/>
      <c r="C55" s="1030"/>
      <c r="D55" s="1446"/>
      <c r="E55" s="1058" t="s">
        <v>700</v>
      </c>
      <c r="F55" s="2264" t="s">
        <v>387</v>
      </c>
      <c r="G55" s="2246"/>
      <c r="H55" s="2247"/>
      <c r="I55" s="1046" t="str">
        <f t="array" ref="I55">IFERROR(INDEX('ESDS-Reference Table'!G1:G493,MATCH(1,('ESDS-Reference Table'!F1:F493=E55)*('ESDS-Reference Table'!H1:H493=F21)*('ESDS-Reference Table'!I1:I493=F23),0)),"Select Region and Activity")</f>
        <v>Select Region and Activity</v>
      </c>
      <c r="J55" s="1042"/>
      <c r="K55" s="1446">
        <f t="shared" si="1"/>
        <v>0</v>
      </c>
      <c r="L55" s="1028"/>
    </row>
    <row r="56" spans="1:15" x14ac:dyDescent="0.35">
      <c r="B56" s="1027"/>
      <c r="C56" s="1030"/>
      <c r="D56" s="1446"/>
      <c r="E56" s="1058" t="s">
        <v>701</v>
      </c>
      <c r="F56" s="2264" t="s">
        <v>702</v>
      </c>
      <c r="G56" s="2246"/>
      <c r="H56" s="2247"/>
      <c r="I56" s="1046" t="str">
        <f t="array" ref="I56">IFERROR(INDEX('ESDS-Reference Table'!G1:G493,MATCH(1,('ESDS-Reference Table'!F1:F493=E56)*('ESDS-Reference Table'!H1:H493=F21)*('ESDS-Reference Table'!I1:I493=F23),0)),"Select Region and Activity")</f>
        <v>Select Region and Activity</v>
      </c>
      <c r="J56" s="1042"/>
      <c r="K56" s="1446">
        <f t="shared" si="1"/>
        <v>0</v>
      </c>
      <c r="L56" s="1028"/>
    </row>
    <row r="57" spans="1:15" ht="15" customHeight="1" x14ac:dyDescent="0.35">
      <c r="B57" s="1027"/>
      <c r="C57" s="1030"/>
      <c r="D57" s="1446"/>
      <c r="E57" s="1067">
        <v>3.4</v>
      </c>
      <c r="F57" s="2264" t="s">
        <v>703</v>
      </c>
      <c r="G57" s="2246"/>
      <c r="H57" s="2247"/>
      <c r="I57" s="1046" t="str">
        <f t="array" ref="I57">IFERROR(INDEX('ESDS-Reference Table'!G1:G493,MATCH(1,('ESDS-Reference Table'!F1:F493=E57)*('ESDS-Reference Table'!H1:H493=F21)*('ESDS-Reference Table'!I1:I493=F23),0)),"Select Region and Activity")</f>
        <v>Select Region and Activity</v>
      </c>
      <c r="J57" s="1042"/>
      <c r="K57" s="1446">
        <f t="shared" si="1"/>
        <v>0</v>
      </c>
      <c r="L57" s="1028"/>
    </row>
    <row r="58" spans="1:15" x14ac:dyDescent="0.35">
      <c r="B58" s="1027"/>
      <c r="C58" s="1030"/>
      <c r="D58" s="1446"/>
      <c r="E58" s="1067">
        <v>3.5</v>
      </c>
      <c r="F58" s="2264" t="s">
        <v>704</v>
      </c>
      <c r="G58" s="2246"/>
      <c r="H58" s="2247"/>
      <c r="I58" s="1046" t="str">
        <f t="array" ref="I58">IFERROR(INDEX('ESDS-Reference Table'!G1:G493,MATCH(1,('ESDS-Reference Table'!F1:F493=E58)*('ESDS-Reference Table'!H1:H493=F21)*('ESDS-Reference Table'!I1:I493=F23),0)),"Select Region and Activity")</f>
        <v>Select Region and Activity</v>
      </c>
      <c r="J58" s="1042"/>
      <c r="K58" s="1446">
        <f t="shared" si="1"/>
        <v>0</v>
      </c>
      <c r="L58" s="1028"/>
    </row>
    <row r="59" spans="1:15" x14ac:dyDescent="0.35">
      <c r="B59" s="1027"/>
      <c r="C59" s="1030"/>
      <c r="D59" s="1446"/>
      <c r="E59" s="1067">
        <v>3.6</v>
      </c>
      <c r="F59" s="2268" t="s">
        <v>705</v>
      </c>
      <c r="G59" s="2269"/>
      <c r="H59" s="2270"/>
      <c r="I59" s="1068" t="str">
        <f t="array" ref="I59">IFERROR(INDEX('ESDS-Reference Table'!G1:G493,MATCH(1,('ESDS-Reference Table'!F1:F493=E59)*('ESDS-Reference Table'!H1:H493=F21)*('ESDS-Reference Table'!I1:I493=F23),0)),"Select Region and Activity")</f>
        <v>Select Region and Activity</v>
      </c>
      <c r="J59" s="1042"/>
      <c r="K59" s="1446">
        <f t="shared" si="1"/>
        <v>0</v>
      </c>
      <c r="L59" s="1028"/>
    </row>
    <row r="60" spans="1:15" x14ac:dyDescent="0.35">
      <c r="A60" s="1248"/>
      <c r="B60" s="1027"/>
      <c r="C60" s="1030"/>
      <c r="D60" s="1446"/>
      <c r="E60" s="1048" t="s">
        <v>34</v>
      </c>
      <c r="F60" s="1049"/>
      <c r="G60" s="1050"/>
      <c r="H60" s="1050"/>
      <c r="I60" s="1051" t="s">
        <v>706</v>
      </c>
      <c r="J60" s="1052">
        <f>SUM(J52:J59)</f>
        <v>0</v>
      </c>
      <c r="K60" s="1446"/>
      <c r="L60" s="1028"/>
    </row>
    <row r="61" spans="1:15" ht="7.5" customHeight="1" x14ac:dyDescent="0.35">
      <c r="A61" s="1248"/>
      <c r="B61" s="1027"/>
      <c r="C61" s="1030"/>
      <c r="D61" s="1446"/>
      <c r="E61" s="1053"/>
      <c r="F61" s="1055"/>
      <c r="G61" s="1053"/>
      <c r="H61" s="1053"/>
      <c r="I61" s="1054"/>
      <c r="J61" s="1055"/>
      <c r="K61" s="1446"/>
      <c r="L61" s="1028"/>
    </row>
    <row r="62" spans="1:15" x14ac:dyDescent="0.35">
      <c r="A62" s="1248"/>
      <c r="B62" s="1027"/>
      <c r="C62" s="1030"/>
      <c r="D62" s="1446"/>
      <c r="E62" s="1056" t="s">
        <v>707</v>
      </c>
      <c r="F62" s="1446"/>
      <c r="G62" s="1056"/>
      <c r="H62" s="1056"/>
      <c r="I62" s="1054"/>
      <c r="J62" s="1446"/>
      <c r="K62" s="1446"/>
      <c r="L62" s="1028"/>
    </row>
    <row r="63" spans="1:15" x14ac:dyDescent="0.35">
      <c r="A63" s="1248"/>
      <c r="B63" s="1027"/>
      <c r="C63" s="1030"/>
      <c r="D63" s="1446"/>
      <c r="E63" s="1069" t="s">
        <v>665</v>
      </c>
      <c r="F63" s="1070" t="s">
        <v>666</v>
      </c>
      <c r="G63" s="1071"/>
      <c r="H63" s="1071"/>
      <c r="I63" s="1072" t="s">
        <v>667</v>
      </c>
      <c r="J63" s="1073" t="s">
        <v>668</v>
      </c>
      <c r="K63" s="1446"/>
      <c r="L63" s="1028"/>
    </row>
    <row r="64" spans="1:15" x14ac:dyDescent="0.35">
      <c r="A64" s="1248"/>
      <c r="B64" s="1027"/>
      <c r="C64" s="1030"/>
      <c r="D64" s="1446"/>
      <c r="E64" s="1074" t="s">
        <v>708</v>
      </c>
      <c r="F64" s="2274" t="s">
        <v>709</v>
      </c>
      <c r="G64" s="2249"/>
      <c r="H64" s="2250"/>
      <c r="I64" s="1075" t="str">
        <f t="array" ref="I64">IFERROR(INDEX('ESDS-Reference Table'!G1:G493,MATCH(1,('ESDS-Reference Table'!F1:F493=E64)*('ESDS-Reference Table'!H1:H493=F21)*('ESDS-Reference Table'!I1:I493=F23),0)),"Select Region and Activity")</f>
        <v>Select Region and Activity</v>
      </c>
      <c r="J64" s="1042"/>
      <c r="K64" s="1446">
        <f>N(J64)</f>
        <v>0</v>
      </c>
      <c r="L64" s="1028"/>
    </row>
    <row r="65" spans="1:14" x14ac:dyDescent="0.35">
      <c r="A65" s="1248"/>
      <c r="B65" s="1027"/>
      <c r="C65" s="1030"/>
      <c r="D65" s="1446"/>
      <c r="E65" s="1076" t="s">
        <v>710</v>
      </c>
      <c r="F65" s="1077" t="s">
        <v>711</v>
      </c>
      <c r="G65" s="1448"/>
      <c r="H65" s="1449"/>
      <c r="I65" s="1078" t="str">
        <f t="array" ref="I65">IFERROR(INDEX('ESDS-Reference Table'!G1:G493,MATCH(1,('ESDS-Reference Table'!F1:F493=E65)*('ESDS-Reference Table'!H1:H493=F21)*('ESDS-Reference Table'!I1:I493=F23),0)),"Select Region and Activity")</f>
        <v>Select Region and Activity</v>
      </c>
      <c r="J65" s="1042"/>
      <c r="K65" s="1446"/>
      <c r="L65" s="1028"/>
      <c r="N65" s="366"/>
    </row>
    <row r="66" spans="1:14" x14ac:dyDescent="0.35">
      <c r="A66" s="1248"/>
      <c r="B66" s="1027"/>
      <c r="C66" s="1030"/>
      <c r="D66" s="1446"/>
      <c r="E66" s="1079">
        <v>4.2</v>
      </c>
      <c r="F66" s="2275" t="s">
        <v>712</v>
      </c>
      <c r="G66" s="2246"/>
      <c r="H66" s="2247"/>
      <c r="I66" s="1059" t="str">
        <f t="array" ref="I66">IFERROR(INDEX('ESDS-Reference Table'!G1:G493,MATCH(1,('ESDS-Reference Table'!F1:F493=E66)*('ESDS-Reference Table'!H1:H493=F21)*('ESDS-Reference Table'!I1:I493=F23),0)),"Select Region and Activity")</f>
        <v>Select Region and Activity</v>
      </c>
      <c r="J66" s="1042"/>
      <c r="K66" s="1446">
        <f>N(J66)</f>
        <v>0</v>
      </c>
      <c r="L66" s="1028"/>
      <c r="N66" s="366"/>
    </row>
    <row r="67" spans="1:14" x14ac:dyDescent="0.35">
      <c r="A67" s="1248"/>
      <c r="B67" s="1027"/>
      <c r="C67" s="1030"/>
      <c r="D67" s="1446"/>
      <c r="E67" s="1079">
        <v>4.3</v>
      </c>
      <c r="F67" s="2276" t="s">
        <v>713</v>
      </c>
      <c r="G67" s="2277"/>
      <c r="H67" s="2278"/>
      <c r="I67" s="1080" t="str">
        <f t="array" ref="I67">IFERROR(INDEX('ESDS-Reference Table'!G1:G493,MATCH(1,('ESDS-Reference Table'!F1:F493=E67)*('ESDS-Reference Table'!H1:H493=F21)*('ESDS-Reference Table'!I1:I493=F23),0)),"Select Region and Activity")</f>
        <v>Select Region and Activity</v>
      </c>
      <c r="J67" s="1042"/>
      <c r="K67" s="1446">
        <f>N(J67)</f>
        <v>0</v>
      </c>
      <c r="L67" s="1028"/>
      <c r="N67" s="366"/>
    </row>
    <row r="68" spans="1:14" x14ac:dyDescent="0.35">
      <c r="A68" s="1248"/>
      <c r="B68" s="1027"/>
      <c r="C68" s="1030"/>
      <c r="D68" s="1446"/>
      <c r="E68" s="1081">
        <v>4.4000000000000004</v>
      </c>
      <c r="F68" s="1082" t="s">
        <v>714</v>
      </c>
      <c r="G68" s="1083"/>
      <c r="H68" s="1083"/>
      <c r="I68" s="1084" t="str">
        <f t="array" ref="I68">IFERROR(INDEX('ESDS-Reference Table'!G1:G493,MATCH(1,('ESDS-Reference Table'!F1:F493=E68)*('ESDS-Reference Table'!H1:H493=F21)*('ESDS-Reference Table'!I1:I493=F23),0)),"Select Region and Activity")</f>
        <v>Select Region and Activity</v>
      </c>
      <c r="J68" s="1042"/>
      <c r="K68" s="1446"/>
      <c r="L68" s="1028"/>
    </row>
    <row r="69" spans="1:14" x14ac:dyDescent="0.35">
      <c r="A69" s="1248"/>
      <c r="B69" s="1085"/>
      <c r="C69" s="1030"/>
      <c r="D69" s="383"/>
      <c r="E69" s="1048" t="s">
        <v>34</v>
      </c>
      <c r="F69" s="1049"/>
      <c r="G69" s="1050"/>
      <c r="H69" s="1050"/>
      <c r="I69" s="1051" t="s">
        <v>715</v>
      </c>
      <c r="J69" s="1052">
        <f>SUM(J64:J68)</f>
        <v>0</v>
      </c>
      <c r="K69" s="1446"/>
      <c r="L69" s="1028"/>
    </row>
    <row r="70" spans="1:14" ht="7.5" customHeight="1" thickBot="1" x14ac:dyDescent="0.4">
      <c r="A70" s="1248"/>
      <c r="B70" s="1086"/>
      <c r="C70" s="1087"/>
      <c r="D70" s="1087"/>
      <c r="E70" s="1088"/>
      <c r="F70" s="1089"/>
      <c r="G70" s="1088"/>
      <c r="H70" s="1088"/>
      <c r="I70" s="1090"/>
      <c r="J70" s="1089"/>
      <c r="K70" s="1091"/>
      <c r="L70" s="1092"/>
    </row>
    <row r="71" spans="1:14" ht="7.5" customHeight="1" x14ac:dyDescent="0.35">
      <c r="A71" s="1248"/>
      <c r="B71" s="1093"/>
      <c r="C71" s="1094"/>
      <c r="D71" s="1094"/>
      <c r="E71" s="1095"/>
      <c r="F71" s="1025"/>
      <c r="G71" s="1095"/>
      <c r="H71" s="1095"/>
      <c r="I71" s="1096"/>
      <c r="J71" s="1025"/>
      <c r="K71" s="1025"/>
      <c r="L71" s="1026"/>
      <c r="M71" s="1248"/>
    </row>
    <row r="72" spans="1:14" x14ac:dyDescent="0.35">
      <c r="A72" s="1248"/>
      <c r="B72" s="1085"/>
      <c r="C72" s="1030"/>
      <c r="D72" s="383"/>
      <c r="E72" s="1097" t="s">
        <v>716</v>
      </c>
      <c r="F72" s="1446"/>
      <c r="G72" s="1097"/>
      <c r="H72" s="1097"/>
      <c r="I72" s="1054"/>
      <c r="J72" s="1446"/>
      <c r="K72" s="1446"/>
      <c r="L72" s="1028"/>
    </row>
    <row r="73" spans="1:14" x14ac:dyDescent="0.35">
      <c r="A73" s="1248"/>
      <c r="B73" s="1027"/>
      <c r="C73" s="1030"/>
      <c r="D73" s="1446"/>
      <c r="E73" s="1035" t="s">
        <v>665</v>
      </c>
      <c r="F73" s="1036" t="s">
        <v>666</v>
      </c>
      <c r="G73" s="1037"/>
      <c r="H73" s="1037"/>
      <c r="I73" s="1038" t="s">
        <v>667</v>
      </c>
      <c r="J73" s="1039" t="s">
        <v>668</v>
      </c>
      <c r="K73" s="1446"/>
      <c r="L73" s="1028"/>
    </row>
    <row r="74" spans="1:14" x14ac:dyDescent="0.35">
      <c r="A74" s="1248"/>
      <c r="B74" s="1027"/>
      <c r="C74" s="1030"/>
      <c r="D74" s="1446"/>
      <c r="E74" s="1098" t="s">
        <v>717</v>
      </c>
      <c r="F74" s="2279" t="s">
        <v>718</v>
      </c>
      <c r="G74" s="2280"/>
      <c r="H74" s="2281"/>
      <c r="I74" s="348" t="str">
        <f t="array" ref="I74">IFERROR(INDEX('ESDS-Reference Table'!G1:G493,MATCH(1,('ESDS-Reference Table'!F1:F493=E74)*('ESDS-Reference Table'!H1:H493=F21)*('ESDS-Reference Table'!I1:I493=F23),0)),"Select Region and Activity")</f>
        <v>Select Region and Activity</v>
      </c>
      <c r="J74" s="1042"/>
      <c r="K74" s="1446">
        <f t="shared" ref="K74:K91" si="2">N(J74)</f>
        <v>0</v>
      </c>
      <c r="L74" s="1028"/>
      <c r="N74" s="366"/>
    </row>
    <row r="75" spans="1:14" x14ac:dyDescent="0.35">
      <c r="A75" s="1248"/>
      <c r="B75" s="1027"/>
      <c r="C75" s="1030"/>
      <c r="D75" s="1446"/>
      <c r="E75" s="1099" t="s">
        <v>719</v>
      </c>
      <c r="F75" s="2275" t="s">
        <v>720</v>
      </c>
      <c r="G75" s="2282"/>
      <c r="H75" s="2283"/>
      <c r="I75" s="1100" t="str">
        <f t="array" ref="I75">IFERROR(INDEX('ESDS-Reference Table'!G1:G493,MATCH(1,('ESDS-Reference Table'!F1:F493=E75)*('ESDS-Reference Table'!H1:H493=F21)*('ESDS-Reference Table'!I1:I493=F23),0)),"Select Region and Activity")</f>
        <v>Select Region and Activity</v>
      </c>
      <c r="J75" s="1042"/>
      <c r="K75" s="1446">
        <f t="shared" si="2"/>
        <v>0</v>
      </c>
      <c r="L75" s="1060"/>
      <c r="N75" s="366"/>
    </row>
    <row r="76" spans="1:14" ht="15" customHeight="1" x14ac:dyDescent="0.35">
      <c r="B76" s="1027"/>
      <c r="C76" s="1030"/>
      <c r="D76" s="1446"/>
      <c r="E76" s="1099" t="s">
        <v>721</v>
      </c>
      <c r="F76" s="2275" t="s">
        <v>722</v>
      </c>
      <c r="G76" s="2282"/>
      <c r="H76" s="2283"/>
      <c r="I76" s="1100" t="str">
        <f t="array" ref="I76">IFERROR(INDEX('ESDS-Reference Table'!G1:G493,MATCH(1,('ESDS-Reference Table'!F1:F493=E76)*('ESDS-Reference Table'!H1:H493=F21)*('ESDS-Reference Table'!I1:I493=F23),0)),"Select Region and Activity")</f>
        <v>Select Region and Activity</v>
      </c>
      <c r="J76" s="1042"/>
      <c r="K76" s="1446">
        <f t="shared" si="2"/>
        <v>0</v>
      </c>
      <c r="L76" s="1028"/>
      <c r="N76" s="366"/>
    </row>
    <row r="77" spans="1:14" ht="15" customHeight="1" x14ac:dyDescent="0.35">
      <c r="B77" s="1027"/>
      <c r="C77" s="1030"/>
      <c r="D77" s="1446"/>
      <c r="E77" s="1099" t="s">
        <v>723</v>
      </c>
      <c r="F77" s="2275" t="s">
        <v>724</v>
      </c>
      <c r="G77" s="2282"/>
      <c r="H77" s="2283"/>
      <c r="I77" s="1100" t="str">
        <f t="array" ref="I77">IFERROR(INDEX('ESDS-Reference Table'!G1:G493,MATCH(1,('ESDS-Reference Table'!F1:F493=E77)*('ESDS-Reference Table'!H1:H493=F21)*('ESDS-Reference Table'!I1:I493=F23),0)),"Select Region and Activity")</f>
        <v>Select Region and Activity</v>
      </c>
      <c r="J77" s="1042"/>
      <c r="K77" s="1446">
        <f t="shared" si="2"/>
        <v>0</v>
      </c>
      <c r="L77" s="1028"/>
      <c r="N77" s="366"/>
    </row>
    <row r="78" spans="1:14" x14ac:dyDescent="0.35">
      <c r="B78" s="1027"/>
      <c r="C78" s="1030"/>
      <c r="D78" s="1446"/>
      <c r="E78" s="1101">
        <v>5.3</v>
      </c>
      <c r="F78" s="2275" t="s">
        <v>725</v>
      </c>
      <c r="G78" s="2246"/>
      <c r="H78" s="2273"/>
      <c r="I78" s="1100" t="str">
        <f t="array" ref="I78">IFERROR(INDEX('ESDS-Reference Table'!G1:G493,MATCH(1,('ESDS-Reference Table'!F1:F493=E78)*('ESDS-Reference Table'!H1:H493=F21)*('ESDS-Reference Table'!I1:I493=F23),0)),"Select Region and Activity")</f>
        <v>Select Region and Activity</v>
      </c>
      <c r="J78" s="1042"/>
      <c r="K78" s="1446">
        <f t="shared" si="2"/>
        <v>0</v>
      </c>
      <c r="L78" s="1028"/>
    </row>
    <row r="79" spans="1:14" ht="15" customHeight="1" x14ac:dyDescent="0.35">
      <c r="B79" s="1027"/>
      <c r="C79" s="1030"/>
      <c r="D79" s="1446"/>
      <c r="E79" s="1101">
        <v>5.4</v>
      </c>
      <c r="F79" s="2272" t="s">
        <v>726</v>
      </c>
      <c r="G79" s="2246"/>
      <c r="H79" s="2273"/>
      <c r="I79" s="1100" t="str">
        <f t="array" ref="I79">IFERROR(INDEX('ESDS-Reference Table'!G1:G493,MATCH(1,('ESDS-Reference Table'!F1:F493=E79)*('ESDS-Reference Table'!H1:H493=F21)*('ESDS-Reference Table'!I1:I493=F23),0)),"Select Region and Activity")</f>
        <v>Select Region and Activity</v>
      </c>
      <c r="J79" s="1042"/>
      <c r="K79" s="1446">
        <f t="shared" si="2"/>
        <v>0</v>
      </c>
      <c r="L79" s="1028"/>
    </row>
    <row r="80" spans="1:14" x14ac:dyDescent="0.35">
      <c r="B80" s="1027"/>
      <c r="C80" s="1030"/>
      <c r="D80" s="1446"/>
      <c r="E80" s="1101">
        <v>5.5</v>
      </c>
      <c r="F80" s="2272" t="s">
        <v>727</v>
      </c>
      <c r="G80" s="2246"/>
      <c r="H80" s="2273"/>
      <c r="I80" s="1100" t="str">
        <f t="array" ref="I80">IFERROR(INDEX('ESDS-Reference Table'!G1:G493,MATCH(1,('ESDS-Reference Table'!F1:F493=E80)*('ESDS-Reference Table'!H1:H493=F21)*('ESDS-Reference Table'!I1:I493=F23),0)),"Select Region and Activity")</f>
        <v>Select Region and Activity</v>
      </c>
      <c r="J80" s="1042"/>
      <c r="K80" s="1446">
        <f t="shared" si="2"/>
        <v>0</v>
      </c>
      <c r="L80" s="1028"/>
    </row>
    <row r="81" spans="2:15" x14ac:dyDescent="0.35">
      <c r="B81" s="1027"/>
      <c r="C81" s="1030"/>
      <c r="D81" s="1446"/>
      <c r="E81" s="1101">
        <v>5.6</v>
      </c>
      <c r="F81" s="2272" t="s">
        <v>728</v>
      </c>
      <c r="G81" s="2246"/>
      <c r="H81" s="2273"/>
      <c r="I81" s="1100" t="str">
        <f t="array" ref="I81">IFERROR(INDEX('ESDS-Reference Table'!G1:G493,MATCH(1,('ESDS-Reference Table'!F1:F493=E81)*('ESDS-Reference Table'!H1:H493=F21)*('ESDS-Reference Table'!I1:I493=F23),0)),"Select Region and Activity")</f>
        <v>Select Region and Activity</v>
      </c>
      <c r="J81" s="1042"/>
      <c r="K81" s="1446">
        <f t="shared" si="2"/>
        <v>0</v>
      </c>
      <c r="L81" s="1028"/>
    </row>
    <row r="82" spans="2:15" x14ac:dyDescent="0.35">
      <c r="B82" s="1027"/>
      <c r="C82" s="1030"/>
      <c r="D82" s="1446"/>
      <c r="E82" s="1099" t="s">
        <v>729</v>
      </c>
      <c r="F82" s="2275" t="s">
        <v>730</v>
      </c>
      <c r="G82" s="2282"/>
      <c r="H82" s="2283"/>
      <c r="I82" s="1100" t="str">
        <f t="array" ref="I82">IFERROR(INDEX('ESDS-Reference Table'!G1:G493,MATCH(1,('ESDS-Reference Table'!F1:F493=E82)*('ESDS-Reference Table'!H1:H493=F21)*('ESDS-Reference Table'!I1:I493=F23),0)),"Select Region and Activity")</f>
        <v>Select Region and Activity</v>
      </c>
      <c r="J82" s="1042"/>
      <c r="K82" s="1446">
        <f t="shared" si="2"/>
        <v>0</v>
      </c>
      <c r="L82" s="1028"/>
      <c r="N82" s="366"/>
    </row>
    <row r="83" spans="2:15" x14ac:dyDescent="0.35">
      <c r="B83" s="1027"/>
      <c r="C83" s="1030"/>
      <c r="D83" s="1446"/>
      <c r="E83" s="1099" t="s">
        <v>731</v>
      </c>
      <c r="F83" s="2284" t="s">
        <v>732</v>
      </c>
      <c r="G83" s="2285"/>
      <c r="H83" s="2286"/>
      <c r="I83" s="1100" t="str">
        <f t="array" ref="I83">IFERROR(INDEX('ESDS-Reference Table'!G1:G493,MATCH(1,('ESDS-Reference Table'!F1:F493=E83)*('ESDS-Reference Table'!H1:H493=F21)*('ESDS-Reference Table'!I1:I493=F23),0)),"Select Region and Activity")</f>
        <v>Select Region and Activity</v>
      </c>
      <c r="J83" s="1042"/>
      <c r="K83" s="1446">
        <f t="shared" si="2"/>
        <v>0</v>
      </c>
      <c r="L83" s="1028"/>
      <c r="N83" s="366"/>
    </row>
    <row r="84" spans="2:15" x14ac:dyDescent="0.35">
      <c r="B84" s="1027"/>
      <c r="C84" s="1030"/>
      <c r="D84" s="1446"/>
      <c r="E84" s="1099" t="s">
        <v>733</v>
      </c>
      <c r="F84" s="2275" t="s">
        <v>734</v>
      </c>
      <c r="G84" s="2246"/>
      <c r="H84" s="2273"/>
      <c r="I84" s="1100" t="str">
        <f t="array" ref="I84">IFERROR(INDEX('ESDS-Reference Table'!G1:G493,MATCH(1,('ESDS-Reference Table'!F1:F493=E84)*('ESDS-Reference Table'!H1:H493=F21)*('ESDS-Reference Table'!I1:I493=F23),0)),"Select Region and Activity")</f>
        <v>Select Region and Activity</v>
      </c>
      <c r="J84" s="1042"/>
      <c r="K84" s="1446">
        <f t="shared" si="2"/>
        <v>0</v>
      </c>
      <c r="L84" s="1028"/>
      <c r="N84" s="366"/>
    </row>
    <row r="85" spans="2:15" x14ac:dyDescent="0.35">
      <c r="B85" s="1027"/>
      <c r="C85" s="1030"/>
      <c r="D85" s="1446"/>
      <c r="E85" s="1099" t="s">
        <v>735</v>
      </c>
      <c r="F85" s="2272" t="s">
        <v>736</v>
      </c>
      <c r="G85" s="2246"/>
      <c r="H85" s="2273"/>
      <c r="I85" s="1100" t="str">
        <f t="array" ref="I85">IFERROR(INDEX('ESDS-Reference Table'!G1:G493,MATCH(1,('ESDS-Reference Table'!F1:F493=E85)*('ESDS-Reference Table'!H1:H493=F21)*('ESDS-Reference Table'!I1:I493=F23),0)),"Select Region and Activity")</f>
        <v>Select Region and Activity</v>
      </c>
      <c r="J85" s="1042"/>
      <c r="K85" s="1446">
        <f t="shared" si="2"/>
        <v>0</v>
      </c>
      <c r="L85" s="1028"/>
    </row>
    <row r="86" spans="2:15" x14ac:dyDescent="0.35">
      <c r="B86" s="1027"/>
      <c r="C86" s="1030"/>
      <c r="D86" s="1446"/>
      <c r="E86" s="1099" t="s">
        <v>737</v>
      </c>
      <c r="F86" s="2275" t="s">
        <v>738</v>
      </c>
      <c r="G86" s="2246"/>
      <c r="H86" s="2273"/>
      <c r="I86" s="1100" t="str">
        <f t="array" ref="I86">IFERROR(INDEX('ESDS-Reference Table'!G1:G493,MATCH(1,('ESDS-Reference Table'!F1:F493=E86)*('ESDS-Reference Table'!H1:H493=F21)*('ESDS-Reference Table'!I1:I493=F23),0)),"Select Region and Activity")</f>
        <v>Select Region and Activity</v>
      </c>
      <c r="J86" s="1042"/>
      <c r="K86" s="1446">
        <f t="shared" si="2"/>
        <v>0</v>
      </c>
      <c r="L86" s="1028"/>
      <c r="N86" s="366"/>
    </row>
    <row r="87" spans="2:15" x14ac:dyDescent="0.35">
      <c r="B87" s="1027"/>
      <c r="C87" s="1030"/>
      <c r="D87" s="1446"/>
      <c r="E87" s="1101">
        <v>5.9</v>
      </c>
      <c r="F87" s="2272" t="s">
        <v>739</v>
      </c>
      <c r="G87" s="2246"/>
      <c r="H87" s="2273"/>
      <c r="I87" s="1100" t="str">
        <f t="array" ref="I87">IFERROR(INDEX('ESDS-Reference Table'!G1:G493,MATCH(1,('ESDS-Reference Table'!F1:F493=E87)*('ESDS-Reference Table'!H1:H493=F21)*('ESDS-Reference Table'!I1:I493=F23),0)),"Select Region and Activity")</f>
        <v>Select Region and Activity</v>
      </c>
      <c r="J87" s="1042"/>
      <c r="K87" s="1446">
        <f t="shared" si="2"/>
        <v>0</v>
      </c>
      <c r="L87" s="1028"/>
    </row>
    <row r="88" spans="2:15" x14ac:dyDescent="0.35">
      <c r="B88" s="1027"/>
      <c r="C88" s="1030"/>
      <c r="D88" s="1446"/>
      <c r="E88" s="1102" t="s">
        <v>740</v>
      </c>
      <c r="F88" s="2275" t="s">
        <v>739</v>
      </c>
      <c r="G88" s="2246"/>
      <c r="H88" s="2273"/>
      <c r="I88" s="1100" t="str">
        <f t="array" ref="I88">IFERROR(INDEX('ESDS-Reference Table'!G1:G493,MATCH(1,('ESDS-Reference Table'!F1:F493=E88)*('ESDS-Reference Table'!H1:H493=F21)*('ESDS-Reference Table'!I1:I493=F23),0)),"Select Region and Activity")</f>
        <v>Select Region and Activity</v>
      </c>
      <c r="J88" s="1042"/>
      <c r="K88" s="1446">
        <f t="shared" si="2"/>
        <v>0</v>
      </c>
      <c r="L88" s="1028"/>
      <c r="N88" s="366"/>
    </row>
    <row r="89" spans="2:15" x14ac:dyDescent="0.35">
      <c r="B89" s="1027"/>
      <c r="C89" s="1030"/>
      <c r="D89" s="1446"/>
      <c r="E89" s="1103">
        <v>5.1100000000000003</v>
      </c>
      <c r="F89" s="2287" t="s">
        <v>741</v>
      </c>
      <c r="G89" s="2288"/>
      <c r="H89" s="2289"/>
      <c r="I89" s="1100" t="str">
        <f t="array" ref="I89">IFERROR(INDEX('ESDS-Reference Table'!G1:G493,MATCH(1,('ESDS-Reference Table'!F1:F493=E89)*('ESDS-Reference Table'!H1:H493=F21)*('ESDS-Reference Table'!I1:I493=F23),0)),"Select Region and Activity")</f>
        <v>Select Region and Activity</v>
      </c>
      <c r="J89" s="1042"/>
      <c r="K89" s="1446">
        <f t="shared" si="2"/>
        <v>0</v>
      </c>
      <c r="L89" s="1028"/>
      <c r="N89" s="366"/>
    </row>
    <row r="90" spans="2:15" x14ac:dyDescent="0.35">
      <c r="B90" s="1027"/>
      <c r="C90" s="1030"/>
      <c r="D90" s="1446"/>
      <c r="E90" s="1103">
        <v>5.12</v>
      </c>
      <c r="F90" s="2290" t="s">
        <v>742</v>
      </c>
      <c r="G90" s="2291"/>
      <c r="H90" s="2292"/>
      <c r="I90" s="1100" t="str">
        <f t="array" ref="I90">IFERROR(INDEX('ESDS-Reference Table'!G1:G493,MATCH(1,('ESDS-Reference Table'!F1:F493=E90)*('ESDS-Reference Table'!H1:H493=F21)*('ESDS-Reference Table'!I1:I493=F23),0)),"Select Region and Activity")</f>
        <v>Select Region and Activity</v>
      </c>
      <c r="J90" s="1042"/>
      <c r="K90" s="1446">
        <f t="shared" si="2"/>
        <v>0</v>
      </c>
      <c r="L90" s="1028"/>
      <c r="N90" s="366"/>
    </row>
    <row r="91" spans="2:15" x14ac:dyDescent="0.35">
      <c r="B91" s="1027"/>
      <c r="C91" s="1030"/>
      <c r="D91" s="1446"/>
      <c r="E91" s="1104">
        <v>5.13</v>
      </c>
      <c r="F91" s="2293" t="s">
        <v>743</v>
      </c>
      <c r="G91" s="2294"/>
      <c r="H91" s="2295"/>
      <c r="I91" s="1100" t="str">
        <f t="array" ref="I91">IFERROR(INDEX('ESDS-Reference Table'!G1:G493,MATCH(1,('ESDS-Reference Table'!F1:F493=E91)*('ESDS-Reference Table'!H1:H493=F21)*('ESDS-Reference Table'!I1:I493=F23),0)),"Select Region and Activity")</f>
        <v>Select Region and Activity</v>
      </c>
      <c r="J91" s="1042"/>
      <c r="K91" s="1446">
        <f t="shared" si="2"/>
        <v>0</v>
      </c>
      <c r="L91" s="1028"/>
      <c r="N91" s="366"/>
    </row>
    <row r="92" spans="2:15" x14ac:dyDescent="0.35">
      <c r="B92" s="1027"/>
      <c r="C92" s="1030"/>
      <c r="D92" s="1446"/>
      <c r="E92" s="1048" t="s">
        <v>34</v>
      </c>
      <c r="F92" s="1049"/>
      <c r="G92" s="1050"/>
      <c r="H92" s="1050"/>
      <c r="I92" s="1051" t="s">
        <v>744</v>
      </c>
      <c r="J92" s="1052">
        <f>SUM(J74:J91)</f>
        <v>0</v>
      </c>
      <c r="K92" s="1446"/>
      <c r="L92" s="1028"/>
    </row>
    <row r="93" spans="2:15" s="1248" customFormat="1" ht="7.5" customHeight="1" x14ac:dyDescent="0.35">
      <c r="B93" s="1027"/>
      <c r="C93" s="1030"/>
      <c r="D93" s="1446"/>
      <c r="E93" s="1030"/>
      <c r="F93" s="1446"/>
      <c r="G93" s="1030"/>
      <c r="H93" s="1030"/>
      <c r="I93" s="1054"/>
      <c r="J93" s="1446"/>
      <c r="K93" s="1446"/>
      <c r="L93" s="1028"/>
      <c r="O93" s="1247"/>
    </row>
    <row r="94" spans="2:15" s="1248" customFormat="1" x14ac:dyDescent="0.35">
      <c r="B94" s="1027"/>
      <c r="C94" s="1030"/>
      <c r="D94" s="1446"/>
      <c r="E94" s="1097" t="s">
        <v>745</v>
      </c>
      <c r="F94" s="1446"/>
      <c r="G94" s="1097"/>
      <c r="H94" s="1097"/>
      <c r="I94" s="1054"/>
      <c r="J94" s="1446"/>
      <c r="K94" s="1446"/>
      <c r="L94" s="1028"/>
      <c r="O94" s="1247"/>
    </row>
    <row r="95" spans="2:15" x14ac:dyDescent="0.35">
      <c r="B95" s="1027"/>
      <c r="C95" s="1030"/>
      <c r="D95" s="1446"/>
      <c r="E95" s="1035" t="s">
        <v>665</v>
      </c>
      <c r="F95" s="1036" t="s">
        <v>666</v>
      </c>
      <c r="G95" s="1037"/>
      <c r="H95" s="1037"/>
      <c r="I95" s="1038" t="s">
        <v>667</v>
      </c>
      <c r="J95" s="1039" t="s">
        <v>668</v>
      </c>
      <c r="K95" s="1446"/>
      <c r="L95" s="1028"/>
      <c r="O95" s="366"/>
    </row>
    <row r="96" spans="2:15" x14ac:dyDescent="0.35">
      <c r="B96" s="1027"/>
      <c r="C96" s="1030"/>
      <c r="D96" s="1446"/>
      <c r="E96" s="1105">
        <v>6.1</v>
      </c>
      <c r="F96" s="2296" t="s">
        <v>746</v>
      </c>
      <c r="G96" s="2262"/>
      <c r="H96" s="2297"/>
      <c r="I96" s="348" t="str">
        <f t="array" ref="I96">IFERROR(INDEX('ESDS-Reference Table'!G1:G493,MATCH(1,('ESDS-Reference Table'!F1:F493=E96)*('ESDS-Reference Table'!H1:H493=F21)*('ESDS-Reference Table'!I1:I493=F23),0)),"Select Region and Activity")</f>
        <v>Select Region and Activity</v>
      </c>
      <c r="J96" s="1042"/>
      <c r="K96" s="1446">
        <f>N(J96)</f>
        <v>0</v>
      </c>
      <c r="L96" s="1028"/>
    </row>
    <row r="97" spans="2:16" x14ac:dyDescent="0.35">
      <c r="B97" s="1027"/>
      <c r="C97" s="1030"/>
      <c r="D97" s="1446"/>
      <c r="E97" s="1101">
        <v>6.2</v>
      </c>
      <c r="F97" s="2272" t="s">
        <v>747</v>
      </c>
      <c r="G97" s="2246"/>
      <c r="H97" s="2273"/>
      <c r="I97" s="1100" t="str">
        <f t="array" ref="I97">IFERROR(INDEX('ESDS-Reference Table'!G1:G493,MATCH(1,('ESDS-Reference Table'!F1:F493=E97)*('ESDS-Reference Table'!H1:H493=F21)*('ESDS-Reference Table'!I1:I493=F23),0)),"Select Region and Activity")</f>
        <v>Select Region and Activity</v>
      </c>
      <c r="J97" s="1042"/>
      <c r="K97" s="1446">
        <f>N(J97)</f>
        <v>0</v>
      </c>
      <c r="L97" s="1028"/>
    </row>
    <row r="98" spans="2:16" x14ac:dyDescent="0.35">
      <c r="B98" s="1027"/>
      <c r="C98" s="1030"/>
      <c r="D98" s="1446"/>
      <c r="E98" s="1101">
        <v>6.3</v>
      </c>
      <c r="F98" s="2272" t="s">
        <v>748</v>
      </c>
      <c r="G98" s="2246"/>
      <c r="H98" s="2273"/>
      <c r="I98" s="1100" t="str">
        <f t="array" ref="I98">IFERROR(INDEX('ESDS-Reference Table'!G1:G493,MATCH(1,('ESDS-Reference Table'!F1:F493=E98)*('ESDS-Reference Table'!H1:H493=F21)*('ESDS-Reference Table'!I1:I493=F23),0)),"Select Region and Activity")</f>
        <v>Select Region and Activity</v>
      </c>
      <c r="J98" s="1042"/>
      <c r="K98" s="1446">
        <f>N(J98)</f>
        <v>0</v>
      </c>
      <c r="L98" s="1028"/>
    </row>
    <row r="99" spans="2:16" x14ac:dyDescent="0.35">
      <c r="B99" s="1027"/>
      <c r="C99" s="1030"/>
      <c r="D99" s="1446"/>
      <c r="E99" s="1101">
        <v>6.4</v>
      </c>
      <c r="F99" s="2272" t="s">
        <v>749</v>
      </c>
      <c r="G99" s="2246"/>
      <c r="H99" s="2273"/>
      <c r="I99" s="1100" t="str">
        <f t="array" ref="I99">IFERROR(INDEX('ESDS-Reference Table'!G1:G493,MATCH(1,('ESDS-Reference Table'!F1:F493=E99)*('ESDS-Reference Table'!H1:H493=F21)*('ESDS-Reference Table'!I1:I493=F23),0)),"Select Region and Activity")</f>
        <v>Select Region and Activity</v>
      </c>
      <c r="J99" s="1042"/>
      <c r="K99" s="1446">
        <f>N(J99)</f>
        <v>0</v>
      </c>
      <c r="L99" s="1028"/>
    </row>
    <row r="100" spans="2:16" x14ac:dyDescent="0.35">
      <c r="B100" s="1027"/>
      <c r="C100" s="1030"/>
      <c r="D100" s="1446"/>
      <c r="E100" s="1099" t="s">
        <v>750</v>
      </c>
      <c r="F100" s="2275" t="s">
        <v>751</v>
      </c>
      <c r="G100" s="2246"/>
      <c r="H100" s="2273"/>
      <c r="I100" s="1100" t="str">
        <f t="array" ref="I100">IFERROR(INDEX('ESDS-Reference Table'!G1:G493,MATCH(1,('ESDS-Reference Table'!F1:F493=E100)*('ESDS-Reference Table'!H1:H493=F21)*('ESDS-Reference Table'!I1:I493=F23),0)),"Select Region and Activity")</f>
        <v>Select Region and Activity</v>
      </c>
      <c r="J100" s="1042"/>
      <c r="K100" s="1446">
        <f>N(J100)</f>
        <v>0</v>
      </c>
      <c r="L100" s="1028"/>
    </row>
    <row r="101" spans="2:16" x14ac:dyDescent="0.35">
      <c r="B101" s="1027"/>
      <c r="C101" s="1030"/>
      <c r="D101" s="1446"/>
      <c r="E101" s="1099" t="s">
        <v>752</v>
      </c>
      <c r="F101" s="1451" t="s">
        <v>753</v>
      </c>
      <c r="G101" s="1447"/>
      <c r="H101" s="1450"/>
      <c r="I101" s="1100" t="str">
        <f t="array" ref="I101">IFERROR(INDEX('ESDS-Reference Table'!G1:G493,MATCH(1,('ESDS-Reference Table'!F1:F493=E101)*('ESDS-Reference Table'!H1:H493=F21)*('ESDS-Reference Table'!I1:I493=F23),0)),"Select Region and Activity")</f>
        <v>Select Region and Activity</v>
      </c>
      <c r="J101" s="1042"/>
      <c r="K101" s="1446"/>
      <c r="L101" s="1028"/>
    </row>
    <row r="102" spans="2:16" x14ac:dyDescent="0.35">
      <c r="B102" s="1027"/>
      <c r="C102" s="1030"/>
      <c r="D102" s="1446"/>
      <c r="E102" s="1103">
        <v>6.6</v>
      </c>
      <c r="F102" s="1451" t="s">
        <v>754</v>
      </c>
      <c r="G102" s="1447"/>
      <c r="H102" s="1450"/>
      <c r="I102" s="1100" t="str">
        <f t="array" ref="I102">IFERROR(INDEX('ESDS-Reference Table'!G1:G493,MATCH(1,('ESDS-Reference Table'!F1:F493=E102)*('ESDS-Reference Table'!H1:H493=F21)*('ESDS-Reference Table'!I1:I493=F23),0)),"Select Region and Activity")</f>
        <v>Select Region and Activity</v>
      </c>
      <c r="J102" s="1042"/>
      <c r="K102" s="1446"/>
      <c r="L102" s="1028"/>
    </row>
    <row r="103" spans="2:16" x14ac:dyDescent="0.35">
      <c r="B103" s="1027"/>
      <c r="C103" s="1030"/>
      <c r="D103" s="1446"/>
      <c r="E103" s="1048" t="s">
        <v>34</v>
      </c>
      <c r="F103" s="1049"/>
      <c r="G103" s="1050"/>
      <c r="H103" s="1050"/>
      <c r="I103" s="1051" t="s">
        <v>755</v>
      </c>
      <c r="J103" s="1052">
        <f>SUM(J96:J102)</f>
        <v>0</v>
      </c>
      <c r="K103" s="1446"/>
      <c r="L103" s="1028"/>
      <c r="P103" s="1248"/>
    </row>
    <row r="104" spans="2:16" s="1248" customFormat="1" ht="7.5" customHeight="1" x14ac:dyDescent="0.35">
      <c r="B104" s="1027"/>
      <c r="C104" s="1030"/>
      <c r="D104" s="1446"/>
      <c r="E104" s="1053"/>
      <c r="F104" s="1055"/>
      <c r="G104" s="1053"/>
      <c r="H104" s="1053"/>
      <c r="I104" s="1054"/>
      <c r="J104" s="1055"/>
      <c r="K104" s="1446"/>
      <c r="L104" s="1028"/>
      <c r="O104" s="1247"/>
    </row>
    <row r="105" spans="2:16" s="1248" customFormat="1" ht="7.5" customHeight="1" x14ac:dyDescent="0.35">
      <c r="B105" s="1027"/>
      <c r="C105" s="1030"/>
      <c r="D105" s="1446"/>
      <c r="E105" s="1030"/>
      <c r="F105" s="1446"/>
      <c r="G105" s="1030"/>
      <c r="H105" s="1030"/>
      <c r="I105" s="1054"/>
      <c r="J105" s="1446"/>
      <c r="K105" s="1446"/>
      <c r="L105" s="1028"/>
      <c r="O105" s="1247"/>
    </row>
    <row r="106" spans="2:16" s="1248" customFormat="1" x14ac:dyDescent="0.35">
      <c r="B106" s="1027"/>
      <c r="C106" s="1030"/>
      <c r="D106" s="1446"/>
      <c r="E106" s="1097" t="s">
        <v>756</v>
      </c>
      <c r="F106" s="1446"/>
      <c r="G106" s="1097"/>
      <c r="H106" s="1097"/>
      <c r="I106" s="1054"/>
      <c r="J106" s="1446"/>
      <c r="K106" s="1446"/>
      <c r="L106" s="1028"/>
      <c r="O106" s="1247"/>
    </row>
    <row r="107" spans="2:16" x14ac:dyDescent="0.35">
      <c r="B107" s="1027"/>
      <c r="C107" s="1030"/>
      <c r="D107" s="1446"/>
      <c r="E107" s="1035" t="s">
        <v>665</v>
      </c>
      <c r="F107" s="1036" t="s">
        <v>666</v>
      </c>
      <c r="G107" s="1037"/>
      <c r="H107" s="1037"/>
      <c r="I107" s="1038" t="s">
        <v>667</v>
      </c>
      <c r="J107" s="1039" t="s">
        <v>668</v>
      </c>
      <c r="K107" s="1446"/>
      <c r="L107" s="1028"/>
    </row>
    <row r="108" spans="2:16" x14ac:dyDescent="0.35">
      <c r="B108" s="1027"/>
      <c r="C108" s="1030"/>
      <c r="D108" s="1446"/>
      <c r="E108" s="1105">
        <v>7.1</v>
      </c>
      <c r="F108" s="2298" t="s">
        <v>757</v>
      </c>
      <c r="G108" s="2299"/>
      <c r="H108" s="2300"/>
      <c r="I108" s="1106" t="str">
        <f t="array" ref="I108">IFERROR(INDEX('ESDS-Reference Table'!$G$1:$G$493,MATCH(1,('ESDS-Reference Table'!$F$1:$F$493=E108)*('ESDS-Reference Table'!$H$1:$H$493=$F$21)*('ESDS-Reference Table'!$I$1:$I$493=$F$23),0)),"Select Region and Activity")</f>
        <v>Select Region and Activity</v>
      </c>
      <c r="J108" s="1042"/>
      <c r="K108" s="1446">
        <f t="shared" ref="K108:K128" si="3">N(J108)</f>
        <v>0</v>
      </c>
      <c r="L108" s="1028"/>
    </row>
    <row r="109" spans="2:16" ht="15" customHeight="1" x14ac:dyDescent="0.35">
      <c r="B109" s="1027"/>
      <c r="C109" s="1030"/>
      <c r="D109" s="1446"/>
      <c r="E109" s="1099" t="s">
        <v>758</v>
      </c>
      <c r="F109" s="2272" t="s">
        <v>759</v>
      </c>
      <c r="G109" s="2246"/>
      <c r="H109" s="2273"/>
      <c r="I109" s="1107" t="str">
        <f t="array" ref="I109">IFERROR(INDEX('ESDS-Reference Table'!$G$1:$G$493,MATCH(1,('ESDS-Reference Table'!$F$1:$F$493=E109)*('ESDS-Reference Table'!$H$1:$H$493=$F$21)*('ESDS-Reference Table'!$I$1:$I$493=$F$23),0)),"Select Region and Activity")</f>
        <v>Select Region and Activity</v>
      </c>
      <c r="J109" s="1042"/>
      <c r="K109" s="1446">
        <f t="shared" si="3"/>
        <v>0</v>
      </c>
      <c r="L109" s="1028"/>
    </row>
    <row r="110" spans="2:16" x14ac:dyDescent="0.35">
      <c r="B110" s="1027"/>
      <c r="C110" s="1030"/>
      <c r="D110" s="1446"/>
      <c r="E110" s="1099" t="s">
        <v>760</v>
      </c>
      <c r="F110" s="2272" t="s">
        <v>759</v>
      </c>
      <c r="G110" s="2246"/>
      <c r="H110" s="2273"/>
      <c r="I110" s="1107" t="str">
        <f t="array" ref="I110">IFERROR(INDEX('ESDS-Reference Table'!$G$1:$G$493,MATCH(1,('ESDS-Reference Table'!$F$1:$F$493=E110)*('ESDS-Reference Table'!$H$1:$H$493=$F$21)*('ESDS-Reference Table'!$I$1:$I$493=$F$23),0)),"Select Region and Activity")</f>
        <v>Select Region and Activity</v>
      </c>
      <c r="J110" s="1042"/>
      <c r="K110" s="1446">
        <f t="shared" si="3"/>
        <v>0</v>
      </c>
      <c r="L110" s="1028"/>
    </row>
    <row r="111" spans="2:16" x14ac:dyDescent="0.35">
      <c r="B111" s="1027"/>
      <c r="C111" s="1030"/>
      <c r="D111" s="1446"/>
      <c r="E111" s="1099" t="s">
        <v>761</v>
      </c>
      <c r="F111" s="2275" t="s">
        <v>762</v>
      </c>
      <c r="G111" s="2282"/>
      <c r="H111" s="2283"/>
      <c r="I111" s="1107" t="str">
        <f t="array" ref="I111">IFERROR(INDEX('ESDS-Reference Table'!$G$1:$G$493,MATCH(1,('ESDS-Reference Table'!$F$1:$F$493=E111)*('ESDS-Reference Table'!$H$1:$H$493=$F$21)*('ESDS-Reference Table'!$I$1:$I$493=$F$23),0)),"Select Region and Activity")</f>
        <v>Select Region and Activity</v>
      </c>
      <c r="J111" s="1042"/>
      <c r="K111" s="1446">
        <f t="shared" si="3"/>
        <v>0</v>
      </c>
      <c r="L111" s="1028"/>
      <c r="N111" s="366"/>
      <c r="P111" s="365"/>
    </row>
    <row r="112" spans="2:16" x14ac:dyDescent="0.35">
      <c r="B112" s="1027"/>
      <c r="C112" s="1030"/>
      <c r="D112" s="1446"/>
      <c r="E112" s="1099" t="s">
        <v>763</v>
      </c>
      <c r="F112" s="2284" t="s">
        <v>762</v>
      </c>
      <c r="G112" s="2285"/>
      <c r="H112" s="2286"/>
      <c r="I112" s="1107" t="str">
        <f t="array" ref="I112">IFERROR(INDEX('ESDS-Reference Table'!$G$1:$G$493,MATCH(1,('ESDS-Reference Table'!$F$1:$F$493=E112)*('ESDS-Reference Table'!$H$1:$H$493=$F$21)*('ESDS-Reference Table'!$I$1:$I$493=$F$23),0)),"Select Region and Activity")</f>
        <v>Select Region and Activity</v>
      </c>
      <c r="J112" s="1042"/>
      <c r="K112" s="1446">
        <f t="shared" si="3"/>
        <v>0</v>
      </c>
      <c r="L112" s="1028"/>
      <c r="N112" s="366"/>
      <c r="P112" s="365"/>
    </row>
    <row r="113" spans="2:16" x14ac:dyDescent="0.35">
      <c r="B113" s="1027"/>
      <c r="C113" s="1030"/>
      <c r="D113" s="1446"/>
      <c r="E113" s="1099" t="s">
        <v>764</v>
      </c>
      <c r="F113" s="2275" t="s">
        <v>765</v>
      </c>
      <c r="G113" s="2282"/>
      <c r="H113" s="2283"/>
      <c r="I113" s="1107" t="str">
        <f t="array" ref="I113">IFERROR(INDEX('ESDS-Reference Table'!$G$1:$G$493,MATCH(1,('ESDS-Reference Table'!$F$1:$F$493=E113)*('ESDS-Reference Table'!$H$1:$H$493=$F$21)*('ESDS-Reference Table'!$I$1:$I$493=$F$23),0)),"Select Region and Activity")</f>
        <v>Select Region and Activity</v>
      </c>
      <c r="J113" s="1042"/>
      <c r="K113" s="1446">
        <f t="shared" si="3"/>
        <v>0</v>
      </c>
      <c r="L113" s="1028"/>
      <c r="N113" s="366"/>
      <c r="P113" s="365"/>
    </row>
    <row r="114" spans="2:16" x14ac:dyDescent="0.35">
      <c r="B114" s="1027"/>
      <c r="C114" s="1030"/>
      <c r="D114" s="1446"/>
      <c r="E114" s="1099" t="s">
        <v>766</v>
      </c>
      <c r="F114" s="2275" t="s">
        <v>765</v>
      </c>
      <c r="G114" s="2282"/>
      <c r="H114" s="2283"/>
      <c r="I114" s="1107" t="str">
        <f t="array" ref="I114">IFERROR(INDEX('ESDS-Reference Table'!$G$1:$G$493,MATCH(1,('ESDS-Reference Table'!$F$1:$F$493=E114)*('ESDS-Reference Table'!$H$1:$H$493=$F$21)*('ESDS-Reference Table'!$I$1:$I$493=$F$23),0)),"Select Region and Activity")</f>
        <v>Select Region and Activity</v>
      </c>
      <c r="J114" s="1042"/>
      <c r="K114" s="1446">
        <f t="shared" si="3"/>
        <v>0</v>
      </c>
      <c r="L114" s="1028"/>
      <c r="N114" s="366"/>
      <c r="P114" s="365"/>
    </row>
    <row r="115" spans="2:16" x14ac:dyDescent="0.35">
      <c r="B115" s="1027"/>
      <c r="C115" s="1030"/>
      <c r="D115" s="1446"/>
      <c r="E115" s="1103">
        <v>7.5</v>
      </c>
      <c r="F115" s="2272" t="s">
        <v>767</v>
      </c>
      <c r="G115" s="2246"/>
      <c r="H115" s="2273"/>
      <c r="I115" s="1107" t="str">
        <f t="array" ref="I115">IFERROR(INDEX('ESDS-Reference Table'!$G$1:$G$493,MATCH(1,('ESDS-Reference Table'!$F$1:$F$493=E115)*('ESDS-Reference Table'!$H$1:$H$493=$F$21)*('ESDS-Reference Table'!$I$1:$I$493=$F$23),0)),"Select Region and Activity")</f>
        <v>Select Region and Activity</v>
      </c>
      <c r="J115" s="1042"/>
      <c r="K115" s="1446">
        <f t="shared" si="3"/>
        <v>0</v>
      </c>
      <c r="L115" s="1028"/>
    </row>
    <row r="116" spans="2:16" x14ac:dyDescent="0.35">
      <c r="B116" s="1027"/>
      <c r="C116" s="1030"/>
      <c r="D116" s="1446"/>
      <c r="E116" s="1103">
        <v>7.6</v>
      </c>
      <c r="F116" s="2272" t="s">
        <v>768</v>
      </c>
      <c r="G116" s="2246"/>
      <c r="H116" s="2273"/>
      <c r="I116" s="1107" t="str">
        <f t="array" ref="I116">IFERROR(INDEX('ESDS-Reference Table'!$G$1:$G$493,MATCH(1,('ESDS-Reference Table'!$F$1:$F$493=E116)*('ESDS-Reference Table'!$H$1:$H$493=$F$21)*('ESDS-Reference Table'!$I$1:$I$493=$F$23),0)),"Select Region and Activity")</f>
        <v>Select Region and Activity</v>
      </c>
      <c r="J116" s="1042"/>
      <c r="K116" s="1446">
        <f t="shared" si="3"/>
        <v>0</v>
      </c>
      <c r="L116" s="1028"/>
    </row>
    <row r="117" spans="2:16" x14ac:dyDescent="0.35">
      <c r="B117" s="1027"/>
      <c r="C117" s="1030"/>
      <c r="D117" s="1446"/>
      <c r="E117" s="1103">
        <v>7.7</v>
      </c>
      <c r="F117" s="2272" t="s">
        <v>769</v>
      </c>
      <c r="G117" s="2246"/>
      <c r="H117" s="2273"/>
      <c r="I117" s="1107" t="str">
        <f t="array" ref="I117">IFERROR(INDEX('ESDS-Reference Table'!$G$1:$G$493,MATCH(1,('ESDS-Reference Table'!$F$1:$F$493=E117)*('ESDS-Reference Table'!$H$1:$H$493=$F$21)*('ESDS-Reference Table'!$I$1:$I$493=$F$23),0)),"Select Region and Activity")</f>
        <v>Select Region and Activity</v>
      </c>
      <c r="J117" s="1042"/>
      <c r="K117" s="1446">
        <f t="shared" si="3"/>
        <v>0</v>
      </c>
      <c r="L117" s="1028"/>
    </row>
    <row r="118" spans="2:16" x14ac:dyDescent="0.35">
      <c r="B118" s="1027"/>
      <c r="C118" s="1030"/>
      <c r="D118" s="1446"/>
      <c r="E118" s="1103">
        <v>7.8</v>
      </c>
      <c r="F118" s="2272" t="s">
        <v>770</v>
      </c>
      <c r="G118" s="2246"/>
      <c r="H118" s="2273"/>
      <c r="I118" s="1107" t="str">
        <f t="array" ref="I118">IFERROR(INDEX('ESDS-Reference Table'!$G$1:$G$493,MATCH(1,('ESDS-Reference Table'!$F$1:$F$493=E118)*('ESDS-Reference Table'!$H$1:$H$493=$F$21)*('ESDS-Reference Table'!$I$1:$I$493=$F$23),0)),"Select Region and Activity")</f>
        <v>Select Region and Activity</v>
      </c>
      <c r="J118" s="1042"/>
      <c r="K118" s="1446">
        <f t="shared" si="3"/>
        <v>0</v>
      </c>
      <c r="L118" s="1028"/>
    </row>
    <row r="119" spans="2:16" s="1252" customFormat="1" x14ac:dyDescent="0.35">
      <c r="B119" s="1108"/>
      <c r="C119" s="1030"/>
      <c r="D119" s="1109"/>
      <c r="E119" s="1110">
        <v>7.9</v>
      </c>
      <c r="F119" s="2272" t="s">
        <v>771</v>
      </c>
      <c r="G119" s="2246"/>
      <c r="H119" s="2273"/>
      <c r="I119" s="1107" t="str">
        <f t="array" ref="I119">IFERROR(INDEX('ESDS-Reference Table'!$G$1:$G$493,MATCH(1,('ESDS-Reference Table'!$F$1:$F$493=E119)*('ESDS-Reference Table'!$H$1:$H$493=$F$21)*('ESDS-Reference Table'!$I$1:$I$493=$F$23),0)),"Select Region and Activity")</f>
        <v>Select Region and Activity</v>
      </c>
      <c r="J119" s="1042"/>
      <c r="K119" s="1446">
        <f t="shared" si="3"/>
        <v>0</v>
      </c>
      <c r="L119" s="1111"/>
      <c r="N119" s="1247"/>
    </row>
    <row r="120" spans="2:16" x14ac:dyDescent="0.35">
      <c r="B120" s="1027"/>
      <c r="C120" s="1030"/>
      <c r="D120" s="1446"/>
      <c r="E120" s="1112" t="s">
        <v>772</v>
      </c>
      <c r="F120" s="2272" t="s">
        <v>773</v>
      </c>
      <c r="G120" s="2246"/>
      <c r="H120" s="2273"/>
      <c r="I120" s="1107" t="str">
        <f t="array" ref="I120">IFERROR(INDEX('ESDS-Reference Table'!$G$1:$G$493,MATCH(1,('ESDS-Reference Table'!$F$1:$F$493=E120)*('ESDS-Reference Table'!$H$1:$H$493=$F$21)*('ESDS-Reference Table'!$I$1:$I$493=$F$23),0)),"Select Region and Activity")</f>
        <v>Select Region and Activity</v>
      </c>
      <c r="J120" s="1042"/>
      <c r="K120" s="1446">
        <f t="shared" si="3"/>
        <v>0</v>
      </c>
      <c r="L120" s="1028"/>
      <c r="N120" s="366"/>
    </row>
    <row r="121" spans="2:16" x14ac:dyDescent="0.35">
      <c r="B121" s="1027"/>
      <c r="C121" s="1030"/>
      <c r="D121" s="1446"/>
      <c r="E121" s="1103">
        <v>7.11</v>
      </c>
      <c r="F121" s="2272" t="s">
        <v>774</v>
      </c>
      <c r="G121" s="2246"/>
      <c r="H121" s="2273"/>
      <c r="I121" s="1107" t="str">
        <f t="array" ref="I121">IFERROR(INDEX('ESDS-Reference Table'!$G$1:$G$493,MATCH(1,('ESDS-Reference Table'!$F$1:$F$493=E121)*('ESDS-Reference Table'!$H$1:$H$493=$F$21)*('ESDS-Reference Table'!$I$1:$I$493=$F$23),0)),"Select Region and Activity")</f>
        <v>Select Region and Activity</v>
      </c>
      <c r="J121" s="1042"/>
      <c r="K121" s="1446">
        <f t="shared" si="3"/>
        <v>0</v>
      </c>
      <c r="L121" s="1028"/>
    </row>
    <row r="122" spans="2:16" x14ac:dyDescent="0.35">
      <c r="B122" s="1027"/>
      <c r="C122" s="1030"/>
      <c r="D122" s="1446"/>
      <c r="E122" s="1103">
        <v>7.12</v>
      </c>
      <c r="F122" s="2272" t="s">
        <v>775</v>
      </c>
      <c r="G122" s="2246"/>
      <c r="H122" s="2273"/>
      <c r="I122" s="1107" t="str">
        <f t="array" ref="I122">IFERROR(INDEX('ESDS-Reference Table'!$G$1:$G$493,MATCH(1,('ESDS-Reference Table'!$F$1:$F$493=E122)*('ESDS-Reference Table'!$H$1:$H$493=$F$21)*('ESDS-Reference Table'!$I$1:$I$493=$F$23),0)),"Select Region and Activity")</f>
        <v>Select Region and Activity</v>
      </c>
      <c r="J122" s="1042"/>
      <c r="K122" s="1446">
        <f t="shared" si="3"/>
        <v>0</v>
      </c>
      <c r="L122" s="1028"/>
    </row>
    <row r="123" spans="2:16" x14ac:dyDescent="0.35">
      <c r="B123" s="1027"/>
      <c r="C123" s="1030"/>
      <c r="D123" s="1446"/>
      <c r="E123" s="1099" t="s">
        <v>776</v>
      </c>
      <c r="F123" s="2272" t="s">
        <v>777</v>
      </c>
      <c r="G123" s="2246"/>
      <c r="H123" s="2273"/>
      <c r="I123" s="1107" t="str">
        <f t="array" ref="I123">IFERROR(INDEX('ESDS-Reference Table'!$G$1:$G$493,MATCH(1,('ESDS-Reference Table'!$F$1:$F$493=E123)*('ESDS-Reference Table'!$H$1:$H$493=$F$21)*('ESDS-Reference Table'!$I$1:$I$493=$F$23),0)),"Select Region and Activity")</f>
        <v>Select Region and Activity</v>
      </c>
      <c r="J123" s="1042"/>
      <c r="K123" s="1446">
        <f t="shared" si="3"/>
        <v>0</v>
      </c>
      <c r="L123" s="1028"/>
      <c r="N123" s="366"/>
    </row>
    <row r="124" spans="2:16" x14ac:dyDescent="0.35">
      <c r="B124" s="1027"/>
      <c r="C124" s="1030"/>
      <c r="D124" s="1446"/>
      <c r="E124" s="1099" t="s">
        <v>778</v>
      </c>
      <c r="F124" s="2272" t="s">
        <v>777</v>
      </c>
      <c r="G124" s="2246"/>
      <c r="H124" s="2273"/>
      <c r="I124" s="1107" t="str">
        <f t="array" ref="I124">IFERROR(INDEX('ESDS-Reference Table'!$G$1:$G$493,MATCH(1,('ESDS-Reference Table'!$F$1:$F$493=E124)*('ESDS-Reference Table'!$H$1:$H$493=$F$21)*('ESDS-Reference Table'!$I$1:$I$493=$F$23),0)),"Select Region and Activity")</f>
        <v>Select Region and Activity</v>
      </c>
      <c r="J124" s="1042"/>
      <c r="K124" s="1446">
        <f t="shared" si="3"/>
        <v>0</v>
      </c>
      <c r="L124" s="1028"/>
      <c r="N124" s="366"/>
    </row>
    <row r="125" spans="2:16" x14ac:dyDescent="0.35">
      <c r="B125" s="1027"/>
      <c r="C125" s="1030"/>
      <c r="D125" s="1446"/>
      <c r="E125" s="1103">
        <v>7.14</v>
      </c>
      <c r="F125" s="2272" t="s">
        <v>779</v>
      </c>
      <c r="G125" s="2246"/>
      <c r="H125" s="2273"/>
      <c r="I125" s="1107" t="str">
        <f t="array" ref="I125">IFERROR(INDEX('ESDS-Reference Table'!$G$1:$G$493,MATCH(1,('ESDS-Reference Table'!$F$1:$F$493=E125)*('ESDS-Reference Table'!$H$1:$H$493=$F$21)*('ESDS-Reference Table'!$I$1:$I$493=$F$23),0)),"Select Region and Activity")</f>
        <v>Select Region and Activity</v>
      </c>
      <c r="J125" s="1042"/>
      <c r="K125" s="1446">
        <f t="shared" si="3"/>
        <v>0</v>
      </c>
      <c r="L125" s="1028"/>
    </row>
    <row r="126" spans="2:16" x14ac:dyDescent="0.35">
      <c r="B126" s="1027"/>
      <c r="C126" s="1030"/>
      <c r="D126" s="1446"/>
      <c r="E126" s="1103">
        <v>7.15</v>
      </c>
      <c r="F126" s="2272" t="s">
        <v>780</v>
      </c>
      <c r="G126" s="2246"/>
      <c r="H126" s="2273"/>
      <c r="I126" s="1107" t="str">
        <f t="array" ref="I126">IFERROR(INDEX('ESDS-Reference Table'!$G$1:$G$493,MATCH(1,('ESDS-Reference Table'!$F$1:$F$493=E126)*('ESDS-Reference Table'!$H$1:$H$493=$F$21)*('ESDS-Reference Table'!$I$1:$I$493=$F$23),0)),"Select Region and Activity")</f>
        <v>Select Region and Activity</v>
      </c>
      <c r="J126" s="1042"/>
      <c r="K126" s="1446">
        <f t="shared" si="3"/>
        <v>0</v>
      </c>
      <c r="L126" s="1028"/>
    </row>
    <row r="127" spans="2:16" x14ac:dyDescent="0.35">
      <c r="B127" s="1027"/>
      <c r="C127" s="1030"/>
      <c r="D127" s="1446"/>
      <c r="E127" s="1103">
        <v>7.16</v>
      </c>
      <c r="F127" s="2272" t="s">
        <v>781</v>
      </c>
      <c r="G127" s="2246"/>
      <c r="H127" s="2273"/>
      <c r="I127" s="1107" t="str">
        <f t="array" ref="I127">IFERROR(INDEX('ESDS-Reference Table'!$G$1:$G$493,MATCH(1,('ESDS-Reference Table'!$F$1:$F$493=E127)*('ESDS-Reference Table'!$H$1:$H$493=$F$21)*('ESDS-Reference Table'!$I$1:$I$493=$F$23),0)),"Select Region and Activity")</f>
        <v>Select Region and Activity</v>
      </c>
      <c r="J127" s="1042"/>
      <c r="K127" s="1446">
        <f t="shared" si="3"/>
        <v>0</v>
      </c>
      <c r="L127" s="1028"/>
    </row>
    <row r="128" spans="2:16" x14ac:dyDescent="0.35">
      <c r="B128" s="1027"/>
      <c r="C128" s="1030"/>
      <c r="D128" s="1446"/>
      <c r="E128" s="1104">
        <v>7.17</v>
      </c>
      <c r="F128" s="2301" t="s">
        <v>782</v>
      </c>
      <c r="G128" s="2269"/>
      <c r="H128" s="2302"/>
      <c r="I128" s="1084" t="str">
        <f t="array" ref="I128">IFERROR(INDEX('ESDS-Reference Table'!$G$1:$G$493,MATCH(1,('ESDS-Reference Table'!$F$1:$F$493=E128)*('ESDS-Reference Table'!$H$1:$H$493=$F$21)*('ESDS-Reference Table'!$I$1:$I$493=$F$23),0)),"Select Region and Activity")</f>
        <v>Select Region and Activity</v>
      </c>
      <c r="J128" s="1042"/>
      <c r="K128" s="1446">
        <f t="shared" si="3"/>
        <v>0</v>
      </c>
      <c r="L128" s="1028"/>
    </row>
    <row r="129" spans="2:12" x14ac:dyDescent="0.35">
      <c r="B129" s="1027"/>
      <c r="C129" s="1030"/>
      <c r="D129" s="1446"/>
      <c r="E129" s="1048"/>
      <c r="F129" s="1049"/>
      <c r="G129" s="1050"/>
      <c r="H129" s="1050"/>
      <c r="I129" s="1051" t="s">
        <v>783</v>
      </c>
      <c r="J129" s="1052">
        <f>SUM(J108:J128)</f>
        <v>0</v>
      </c>
      <c r="K129" s="1446"/>
      <c r="L129" s="1028"/>
    </row>
    <row r="130" spans="2:12" ht="7.5" customHeight="1" thickBot="1" x14ac:dyDescent="0.4">
      <c r="B130" s="1113"/>
      <c r="C130" s="1091"/>
      <c r="D130" s="1091"/>
      <c r="E130" s="1088"/>
      <c r="F130" s="1089"/>
      <c r="G130" s="1088"/>
      <c r="H130" s="1088"/>
      <c r="I130" s="1090"/>
      <c r="J130" s="1089"/>
      <c r="K130" s="1091"/>
      <c r="L130" s="1092"/>
    </row>
    <row r="131" spans="2:12" ht="7.5" customHeight="1" x14ac:dyDescent="0.35">
      <c r="B131" s="1024"/>
      <c r="C131" s="1025"/>
      <c r="D131" s="1025"/>
      <c r="E131" s="1095"/>
      <c r="F131" s="1025"/>
      <c r="G131" s="1095"/>
      <c r="H131" s="1095"/>
      <c r="I131" s="1096"/>
      <c r="J131" s="1025"/>
      <c r="K131" s="1025"/>
      <c r="L131" s="1026"/>
    </row>
    <row r="132" spans="2:12" x14ac:dyDescent="0.35">
      <c r="B132" s="1027"/>
      <c r="C132" s="1030"/>
      <c r="D132" s="1446"/>
      <c r="E132" s="1097" t="s">
        <v>784</v>
      </c>
      <c r="F132" s="1446"/>
      <c r="G132" s="1097"/>
      <c r="H132" s="1097"/>
      <c r="I132" s="1054"/>
      <c r="J132" s="1446"/>
      <c r="K132" s="1446"/>
      <c r="L132" s="1028"/>
    </row>
    <row r="133" spans="2:12" x14ac:dyDescent="0.35">
      <c r="B133" s="1027"/>
      <c r="C133" s="1030"/>
      <c r="D133" s="1446"/>
      <c r="E133" s="1035" t="s">
        <v>665</v>
      </c>
      <c r="F133" s="1036" t="s">
        <v>666</v>
      </c>
      <c r="G133" s="1037"/>
      <c r="H133" s="1037"/>
      <c r="I133" s="1038" t="s">
        <v>667</v>
      </c>
      <c r="J133" s="1039" t="s">
        <v>668</v>
      </c>
      <c r="K133" s="1446"/>
      <c r="L133" s="1028"/>
    </row>
    <row r="134" spans="2:12" x14ac:dyDescent="0.35">
      <c r="B134" s="1027"/>
      <c r="C134" s="1030"/>
      <c r="D134" s="1446"/>
      <c r="E134" s="1098" t="s">
        <v>785</v>
      </c>
      <c r="F134" s="2279" t="s">
        <v>786</v>
      </c>
      <c r="G134" s="2262"/>
      <c r="H134" s="2297"/>
      <c r="I134" s="1106" t="str">
        <f t="array" ref="I134">IFERROR(INDEX('ESDS-Reference Table'!$G$1:$G$493,MATCH(1,('ESDS-Reference Table'!$F$1:$F$493=E134)*('ESDS-Reference Table'!$H$1:$H$493=$F$21)*('ESDS-Reference Table'!$I$1:$I$493=$F$23),0)),"Select Region and Activity")</f>
        <v>Select Region and Activity</v>
      </c>
      <c r="J134" s="1042"/>
      <c r="K134" s="1446">
        <f>N(J134)</f>
        <v>0</v>
      </c>
      <c r="L134" s="1028"/>
    </row>
    <row r="135" spans="2:12" x14ac:dyDescent="0.35">
      <c r="B135" s="1027"/>
      <c r="C135" s="1030"/>
      <c r="D135" s="1446"/>
      <c r="E135" s="1114" t="s">
        <v>787</v>
      </c>
      <c r="F135" s="1115" t="s">
        <v>788</v>
      </c>
      <c r="G135" s="1116"/>
      <c r="H135" s="1117"/>
      <c r="I135" s="1107" t="str">
        <f t="array" ref="I135">IFERROR(INDEX('ESDS-Reference Table'!$G$1:$G$493,MATCH(1,('ESDS-Reference Table'!$F$1:$F$493=E135)*('ESDS-Reference Table'!$H$1:$H$493=$F$21)*('ESDS-Reference Table'!$I$1:$I$493=$F$23),0)),"Select Region and Activity")</f>
        <v>Select Region and Activity</v>
      </c>
      <c r="J135" s="1042"/>
      <c r="K135" s="1446"/>
      <c r="L135" s="1028"/>
    </row>
    <row r="136" spans="2:12" x14ac:dyDescent="0.35">
      <c r="B136" s="1027"/>
      <c r="C136" s="1030"/>
      <c r="D136" s="1446"/>
      <c r="E136" s="1101">
        <v>8.1999999999999993</v>
      </c>
      <c r="F136" s="2275" t="s">
        <v>789</v>
      </c>
      <c r="G136" s="2246"/>
      <c r="H136" s="2273"/>
      <c r="I136" s="1107" t="str">
        <f t="array" ref="I136">IFERROR(INDEX('ESDS-Reference Table'!$G$1:$G$493,MATCH(1,('ESDS-Reference Table'!$F$1:$F$493=E136)*('ESDS-Reference Table'!$H$1:$H$493=$F$21)*('ESDS-Reference Table'!$I$1:$I$493=$F$23),0)),"Select Region and Activity")</f>
        <v>Select Region and Activity</v>
      </c>
      <c r="J136" s="1042"/>
      <c r="K136" s="1446">
        <f>N(J136)</f>
        <v>0</v>
      </c>
      <c r="L136" s="1028"/>
    </row>
    <row r="137" spans="2:12" x14ac:dyDescent="0.35">
      <c r="B137" s="1027"/>
      <c r="C137" s="1030"/>
      <c r="D137" s="1446"/>
      <c r="E137" s="1101">
        <v>8.3000000000000007</v>
      </c>
      <c r="F137" s="2275" t="s">
        <v>790</v>
      </c>
      <c r="G137" s="2246"/>
      <c r="H137" s="2273"/>
      <c r="I137" s="1107" t="str">
        <f t="array" ref="I137">IFERROR(INDEX('ESDS-Reference Table'!$G$1:$G$493,MATCH(1,('ESDS-Reference Table'!$F$1:$F$493=E137)*('ESDS-Reference Table'!$H$1:$H$493=$F$21)*('ESDS-Reference Table'!$I$1:$I$493=$F$23),0)),"Select Region and Activity")</f>
        <v>Select Region and Activity</v>
      </c>
      <c r="J137" s="1042"/>
      <c r="K137" s="1446">
        <f>N(J137)</f>
        <v>0</v>
      </c>
      <c r="L137" s="1028"/>
    </row>
    <row r="138" spans="2:12" x14ac:dyDescent="0.35">
      <c r="B138" s="1027"/>
      <c r="C138" s="1030"/>
      <c r="D138" s="1446"/>
      <c r="E138" s="1101">
        <v>8.4</v>
      </c>
      <c r="F138" s="2272" t="s">
        <v>791</v>
      </c>
      <c r="G138" s="2246"/>
      <c r="H138" s="2273"/>
      <c r="I138" s="1107" t="str">
        <f t="array" ref="I138">IFERROR(INDEX('ESDS-Reference Table'!$G$1:$G$493,MATCH(1,('ESDS-Reference Table'!$F$1:$F$493=E138)*('ESDS-Reference Table'!$H$1:$H$493=$F$21)*('ESDS-Reference Table'!$I$1:$I$493=$F$23),0)),"Select Region and Activity")</f>
        <v>Select Region and Activity</v>
      </c>
      <c r="J138" s="1042"/>
      <c r="K138" s="1446">
        <f>N(J138)</f>
        <v>0</v>
      </c>
      <c r="L138" s="1028"/>
    </row>
    <row r="139" spans="2:12" x14ac:dyDescent="0.35">
      <c r="B139" s="1027"/>
      <c r="C139" s="1030"/>
      <c r="D139" s="1446"/>
      <c r="E139" s="1118">
        <v>8.5</v>
      </c>
      <c r="F139" s="2301" t="s">
        <v>792</v>
      </c>
      <c r="G139" s="2269"/>
      <c r="H139" s="2302"/>
      <c r="I139" s="1084" t="str">
        <f t="array" ref="I139">IFERROR(INDEX('ESDS-Reference Table'!$G$1:$G$493,MATCH(1,('ESDS-Reference Table'!$F$1:$F$493=E139)*('ESDS-Reference Table'!$H$1:$H$493=$F$21)*('ESDS-Reference Table'!$I$1:$I$493=$F$23),0)),"Select Region and Activity")</f>
        <v>Select Region and Activity</v>
      </c>
      <c r="J139" s="1042"/>
      <c r="K139" s="1446">
        <f>N(J139)</f>
        <v>0</v>
      </c>
      <c r="L139" s="1028"/>
    </row>
    <row r="140" spans="2:12" x14ac:dyDescent="0.35">
      <c r="B140" s="1027"/>
      <c r="C140" s="1030"/>
      <c r="D140" s="1446"/>
      <c r="E140" s="1048"/>
      <c r="F140" s="1049"/>
      <c r="G140" s="1050"/>
      <c r="H140" s="1050"/>
      <c r="I140" s="1051" t="s">
        <v>793</v>
      </c>
      <c r="J140" s="1052">
        <f>SUM(J134:J139)</f>
        <v>0</v>
      </c>
      <c r="K140" s="1446"/>
      <c r="L140" s="1028"/>
    </row>
    <row r="141" spans="2:12" ht="15" thickBot="1" x14ac:dyDescent="0.4">
      <c r="B141" s="1027"/>
      <c r="C141" s="1030"/>
      <c r="D141" s="1446"/>
      <c r="E141" s="1446"/>
      <c r="F141" s="1446"/>
      <c r="G141" s="1446"/>
      <c r="H141" s="1446"/>
      <c r="I141" s="1446"/>
      <c r="J141" s="1446"/>
      <c r="K141" s="1446"/>
      <c r="L141" s="1028"/>
    </row>
    <row r="142" spans="2:12" x14ac:dyDescent="0.35">
      <c r="B142" s="1027"/>
      <c r="C142" s="1030"/>
      <c r="D142" s="1446"/>
      <c r="E142" s="1446"/>
      <c r="F142" s="1446"/>
      <c r="G142" s="1446"/>
      <c r="H142" s="1446"/>
      <c r="I142" s="1119" t="s">
        <v>794</v>
      </c>
      <c r="J142" s="1120">
        <f>J33</f>
        <v>0</v>
      </c>
      <c r="K142" s="1446"/>
      <c r="L142" s="1028"/>
    </row>
    <row r="143" spans="2:12" x14ac:dyDescent="0.35">
      <c r="B143" s="1027"/>
      <c r="C143" s="1030"/>
      <c r="D143" s="1446"/>
      <c r="E143" s="1446"/>
      <c r="F143" s="1446"/>
      <c r="G143" s="1446"/>
      <c r="H143" s="1446"/>
      <c r="I143" s="1121" t="s">
        <v>795</v>
      </c>
      <c r="J143" s="1122">
        <f>J48</f>
        <v>0</v>
      </c>
      <c r="K143" s="1446"/>
      <c r="L143" s="1028"/>
    </row>
    <row r="144" spans="2:12" x14ac:dyDescent="0.35">
      <c r="B144" s="1027"/>
      <c r="C144" s="1030"/>
      <c r="D144" s="1446"/>
      <c r="E144" s="1446"/>
      <c r="F144" s="1446"/>
      <c r="G144" s="1446"/>
      <c r="H144" s="1446"/>
      <c r="I144" s="1121" t="s">
        <v>796</v>
      </c>
      <c r="J144" s="1122">
        <f>J60</f>
        <v>0</v>
      </c>
      <c r="K144" s="1446"/>
      <c r="L144" s="1028"/>
    </row>
    <row r="145" spans="2:12" x14ac:dyDescent="0.35">
      <c r="B145" s="1027"/>
      <c r="C145" s="1030"/>
      <c r="D145" s="1446"/>
      <c r="E145" s="1446"/>
      <c r="F145" s="1446"/>
      <c r="G145" s="1446"/>
      <c r="H145" s="1446"/>
      <c r="I145" s="1121" t="s">
        <v>797</v>
      </c>
      <c r="J145" s="1122">
        <f>J69</f>
        <v>0</v>
      </c>
      <c r="K145" s="1446"/>
      <c r="L145" s="1028"/>
    </row>
    <row r="146" spans="2:12" x14ac:dyDescent="0.35">
      <c r="B146" s="1027"/>
      <c r="C146" s="1030"/>
      <c r="D146" s="1446"/>
      <c r="E146" s="1446"/>
      <c r="F146" s="1446"/>
      <c r="G146" s="1446"/>
      <c r="H146" s="1446"/>
      <c r="I146" s="1121" t="s">
        <v>798</v>
      </c>
      <c r="J146" s="1122">
        <f>J92</f>
        <v>0</v>
      </c>
      <c r="K146" s="1446"/>
      <c r="L146" s="1028"/>
    </row>
    <row r="147" spans="2:12" x14ac:dyDescent="0.35">
      <c r="B147" s="1027"/>
      <c r="C147" s="1030"/>
      <c r="D147" s="1446"/>
      <c r="E147" s="1446"/>
      <c r="F147" s="1446"/>
      <c r="G147" s="1446"/>
      <c r="H147" s="1446"/>
      <c r="I147" s="1121" t="s">
        <v>799</v>
      </c>
      <c r="J147" s="1122">
        <f>J103</f>
        <v>0</v>
      </c>
      <c r="K147" s="1446"/>
      <c r="L147" s="1028"/>
    </row>
    <row r="148" spans="2:12" x14ac:dyDescent="0.35">
      <c r="B148" s="1027"/>
      <c r="C148" s="1030"/>
      <c r="D148" s="1446"/>
      <c r="E148" s="1446"/>
      <c r="F148" s="1446"/>
      <c r="G148" s="1446"/>
      <c r="H148" s="1446"/>
      <c r="I148" s="1121" t="s">
        <v>800</v>
      </c>
      <c r="J148" s="1122">
        <f>J129</f>
        <v>0</v>
      </c>
      <c r="K148" s="1446"/>
      <c r="L148" s="1028"/>
    </row>
    <row r="149" spans="2:12" ht="15" thickBot="1" x14ac:dyDescent="0.4">
      <c r="B149" s="1027"/>
      <c r="C149" s="1030"/>
      <c r="D149" s="1446"/>
      <c r="E149" s="1446"/>
      <c r="F149" s="1446"/>
      <c r="G149" s="1446"/>
      <c r="H149" s="1446"/>
      <c r="I149" s="1123" t="s">
        <v>801</v>
      </c>
      <c r="J149" s="1124">
        <f>J140</f>
        <v>0</v>
      </c>
      <c r="K149" s="1446"/>
      <c r="L149" s="1028"/>
    </row>
    <row r="150" spans="2:12" ht="15.5" thickTop="1" thickBot="1" x14ac:dyDescent="0.4">
      <c r="B150" s="1027"/>
      <c r="C150" s="1030"/>
      <c r="D150" s="1446"/>
      <c r="E150" s="1446"/>
      <c r="F150" s="1446"/>
      <c r="G150" s="1446"/>
      <c r="H150" s="1446"/>
      <c r="I150" s="1125" t="s">
        <v>802</v>
      </c>
      <c r="J150" s="1126">
        <f>SUM(J142:J149)</f>
        <v>0</v>
      </c>
      <c r="K150" s="1446"/>
      <c r="L150" s="1028"/>
    </row>
    <row r="151" spans="2:12" ht="9" customHeight="1" thickBot="1" x14ac:dyDescent="0.4">
      <c r="B151" s="1113"/>
      <c r="C151" s="1091"/>
      <c r="D151" s="1091"/>
      <c r="E151" s="1091"/>
      <c r="F151" s="1091"/>
      <c r="G151" s="1091"/>
      <c r="H151" s="1091"/>
      <c r="I151" s="1091"/>
      <c r="J151" s="1091"/>
      <c r="K151" s="1091"/>
      <c r="L151" s="1092"/>
    </row>
  </sheetData>
  <sheetProtection algorithmName="SHA-512" hashValue="Y3bvNnSTvoLvmWvOkvepKjRuf3Pd/dfb0Y3/El6kqja94tBlR+Jo2iNh3MMWC1ynbv76ciJmkxnMXyQMtSLTKA==" saltValue="9Qutpz4BCMzZsmzOIZvSlA==" spinCount="100000" sheet="1" formatCells="0" formatColumns="0" formatRows="0"/>
  <dataConsolidate/>
  <mergeCells count="81">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C13:J13"/>
    <mergeCell ref="F18:I18"/>
    <mergeCell ref="F21:G21"/>
    <mergeCell ref="F23:G23"/>
    <mergeCell ref="F42:H42"/>
    <mergeCell ref="F27:H27"/>
    <mergeCell ref="F28:H28"/>
    <mergeCell ref="F29:H29"/>
    <mergeCell ref="F30:H30"/>
    <mergeCell ref="F31:H31"/>
    <mergeCell ref="F32:H32"/>
    <mergeCell ref="F37:H37"/>
    <mergeCell ref="F38:H38"/>
    <mergeCell ref="F39:H39"/>
    <mergeCell ref="F40:H40"/>
    <mergeCell ref="F41:H41"/>
  </mergeCells>
  <conditionalFormatting sqref="J74:J91">
    <cfRule type="expression" dxfId="111" priority="10">
      <formula>I74="n/a"</formula>
    </cfRule>
  </conditionalFormatting>
  <conditionalFormatting sqref="J27">
    <cfRule type="expression" dxfId="110" priority="17">
      <formula>I27="n/a"</formula>
    </cfRule>
  </conditionalFormatting>
  <conditionalFormatting sqref="J28">
    <cfRule type="expression" dxfId="109" priority="16">
      <formula>I28="n/a"</formula>
    </cfRule>
  </conditionalFormatting>
  <conditionalFormatting sqref="J29">
    <cfRule type="expression" dxfId="108" priority="15">
      <formula>I29="n/a"</formula>
    </cfRule>
  </conditionalFormatting>
  <conditionalFormatting sqref="J30:J32">
    <cfRule type="expression" dxfId="107" priority="14">
      <formula>I30="n/a"</formula>
    </cfRule>
  </conditionalFormatting>
  <conditionalFormatting sqref="J37:J47">
    <cfRule type="expression" dxfId="106" priority="13">
      <formula>I37="n/a"</formula>
    </cfRule>
  </conditionalFormatting>
  <conditionalFormatting sqref="J52:J59">
    <cfRule type="expression" dxfId="105" priority="12">
      <formula>I52="n/a"</formula>
    </cfRule>
  </conditionalFormatting>
  <conditionalFormatting sqref="J64:J68">
    <cfRule type="expression" dxfId="104" priority="11">
      <formula>I64="n/a"</formula>
    </cfRule>
  </conditionalFormatting>
  <conditionalFormatting sqref="J96:J102">
    <cfRule type="expression" dxfId="103" priority="9">
      <formula>I96="n/a"</formula>
    </cfRule>
  </conditionalFormatting>
  <conditionalFormatting sqref="J108:J128">
    <cfRule type="expression" dxfId="102" priority="8">
      <formula>I108="n/a"</formula>
    </cfRule>
  </conditionalFormatting>
  <conditionalFormatting sqref="J134:J139">
    <cfRule type="expression" dxfId="101" priority="7">
      <formula>I134="n/a"</formula>
    </cfRule>
  </conditionalFormatting>
  <conditionalFormatting sqref="G22 G24">
    <cfRule type="expression" dxfId="100" priority="19">
      <formula>$F$23&lt;&gt;"Rehab"</formula>
    </cfRule>
  </conditionalFormatting>
  <conditionalFormatting sqref="H24">
    <cfRule type="expression" dxfId="99" priority="22">
      <formula>$F$23&lt;&gt;"Rehab"</formula>
    </cfRule>
  </conditionalFormatting>
  <conditionalFormatting sqref="D15 C15:C69">
    <cfRule type="expression" dxfId="98" priority="20">
      <formula>$F$21="Rural"</formula>
    </cfRule>
    <cfRule type="expression" dxfId="97" priority="21">
      <formula>$F$21="Urban"</formula>
    </cfRule>
  </conditionalFormatting>
  <conditionalFormatting sqref="C72:C129">
    <cfRule type="expression" dxfId="96" priority="3">
      <formula>$F$21="Rural"</formula>
    </cfRule>
    <cfRule type="expression" dxfId="95" priority="4">
      <formula>$F$21="Urban"</formula>
    </cfRule>
  </conditionalFormatting>
  <conditionalFormatting sqref="C132:C150">
    <cfRule type="expression" dxfId="94" priority="1">
      <formula>$F$21="Rural"</formula>
    </cfRule>
    <cfRule type="expression" dxfId="93" priority="2">
      <formula>$F$21="Urban"</formula>
    </cfRule>
  </conditionalFormatting>
  <dataValidations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v3.0.1)&amp;CCFA Forms</oddFooter>
  </headerFooter>
  <rowBreaks count="2" manualBreakCount="2">
    <brk id="70" min="1" max="9" man="1"/>
    <brk id="130" min="1"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4:H57"/>
  <sheetViews>
    <sheetView showGridLines="0" topLeftCell="A28" zoomScaleNormal="100" workbookViewId="0">
      <selection activeCell="E42" sqref="E42:G43"/>
    </sheetView>
  </sheetViews>
  <sheetFormatPr defaultColWidth="9.08984375" defaultRowHeight="14.5" x14ac:dyDescent="0.35"/>
  <cols>
    <col min="1" max="2" width="1.7265625" style="365" customWidth="1"/>
    <col min="3" max="3" width="42.6328125" style="365" customWidth="1"/>
    <col min="4" max="4" width="11" style="365" customWidth="1"/>
    <col min="5" max="5" width="19.36328125" style="365" bestFit="1" customWidth="1"/>
    <col min="6" max="6" width="10.08984375" style="365" customWidth="1"/>
    <col min="7" max="7" width="11" style="365" customWidth="1"/>
    <col min="8" max="8" width="1.7265625" style="365" customWidth="1"/>
    <col min="9" max="16384" width="9.08984375" style="365"/>
  </cols>
  <sheetData>
    <row r="14" spans="2:8" ht="9" customHeight="1" thickBot="1" x14ac:dyDescent="0.4"/>
    <row r="15" spans="2:8" ht="9" customHeight="1" x14ac:dyDescent="0.35">
      <c r="B15" s="388"/>
      <c r="C15" s="389"/>
      <c r="D15" s="389"/>
      <c r="E15" s="389"/>
      <c r="F15" s="389"/>
      <c r="G15" s="389"/>
      <c r="H15" s="390"/>
    </row>
    <row r="16" spans="2:8" ht="18.5" x14ac:dyDescent="0.45">
      <c r="B16" s="391"/>
      <c r="C16" s="2155" t="s">
        <v>66</v>
      </c>
      <c r="D16" s="2155"/>
      <c r="E16" s="2155"/>
      <c r="F16" s="2155"/>
      <c r="G16" s="2155"/>
      <c r="H16" s="392"/>
    </row>
    <row r="17" spans="2:8" x14ac:dyDescent="0.35">
      <c r="B17" s="391"/>
      <c r="C17" s="393"/>
      <c r="D17" s="372"/>
      <c r="E17" s="372"/>
      <c r="F17" s="372"/>
      <c r="G17" s="372"/>
      <c r="H17" s="392"/>
    </row>
    <row r="18" spans="2:8" ht="15" thickBot="1" x14ac:dyDescent="0.4">
      <c r="B18" s="391"/>
      <c r="C18" s="2312" t="str">
        <f>IF('1'!G5="","Enter Project Name on Form 1",(CONCATENATE("Project Name: ",'1'!G5)))</f>
        <v>Enter Project Name on Form 1</v>
      </c>
      <c r="D18" s="2312"/>
      <c r="E18" s="2312"/>
      <c r="F18" s="2312"/>
      <c r="G18" s="373"/>
      <c r="H18" s="392"/>
    </row>
    <row r="19" spans="2:8" x14ac:dyDescent="0.35">
      <c r="B19" s="391"/>
      <c r="C19" s="393"/>
      <c r="D19" s="372"/>
      <c r="E19" s="372"/>
      <c r="F19" s="372"/>
      <c r="G19" s="372"/>
      <c r="H19" s="392"/>
    </row>
    <row r="20" spans="2:8" ht="29" x14ac:dyDescent="0.35">
      <c r="B20" s="391"/>
      <c r="C20" s="2093" t="s">
        <v>67</v>
      </c>
      <c r="D20" s="2094" t="s">
        <v>68</v>
      </c>
      <c r="E20" s="2095" t="s">
        <v>69</v>
      </c>
      <c r="F20" s="2094" t="s">
        <v>70</v>
      </c>
      <c r="G20" s="2096" t="s">
        <v>583</v>
      </c>
      <c r="H20" s="392"/>
    </row>
    <row r="21" spans="2:8" x14ac:dyDescent="0.35">
      <c r="B21" s="391"/>
      <c r="C21" s="1800" t="s">
        <v>530</v>
      </c>
      <c r="D21" s="1801" t="s">
        <v>530</v>
      </c>
      <c r="E21" s="1802" t="s">
        <v>530</v>
      </c>
      <c r="F21" s="1801" t="s">
        <v>530</v>
      </c>
      <c r="G21" s="1803"/>
      <c r="H21" s="392"/>
    </row>
    <row r="22" spans="2:8" x14ac:dyDescent="0.35">
      <c r="B22" s="391"/>
      <c r="C22" s="1804"/>
      <c r="D22" s="1805"/>
      <c r="E22" s="1806"/>
      <c r="F22" s="1805"/>
      <c r="G22" s="1807"/>
      <c r="H22" s="392"/>
    </row>
    <row r="23" spans="2:8" x14ac:dyDescent="0.35">
      <c r="B23" s="391"/>
      <c r="C23" s="1804"/>
      <c r="D23" s="1805"/>
      <c r="E23" s="1806"/>
      <c r="F23" s="1805"/>
      <c r="G23" s="1807"/>
      <c r="H23" s="392"/>
    </row>
    <row r="24" spans="2:8" x14ac:dyDescent="0.35">
      <c r="B24" s="391"/>
      <c r="C24" s="1804"/>
      <c r="D24" s="1805"/>
      <c r="E24" s="1806"/>
      <c r="F24" s="1805"/>
      <c r="G24" s="1807"/>
      <c r="H24" s="392"/>
    </row>
    <row r="25" spans="2:8" x14ac:dyDescent="0.35">
      <c r="B25" s="391"/>
      <c r="C25" s="1804"/>
      <c r="D25" s="1805"/>
      <c r="E25" s="1806"/>
      <c r="F25" s="1805"/>
      <c r="G25" s="1807"/>
      <c r="H25" s="392"/>
    </row>
    <row r="26" spans="2:8" x14ac:dyDescent="0.35">
      <c r="B26" s="391"/>
      <c r="C26" s="1804"/>
      <c r="D26" s="1805"/>
      <c r="E26" s="1806"/>
      <c r="F26" s="1805"/>
      <c r="G26" s="1807"/>
      <c r="H26" s="392"/>
    </row>
    <row r="27" spans="2:8" x14ac:dyDescent="0.35">
      <c r="B27" s="391"/>
      <c r="C27" s="1804"/>
      <c r="D27" s="1805"/>
      <c r="E27" s="1806"/>
      <c r="F27" s="1805"/>
      <c r="G27" s="1807"/>
      <c r="H27" s="392"/>
    </row>
    <row r="28" spans="2:8" x14ac:dyDescent="0.35">
      <c r="B28" s="391"/>
      <c r="C28" s="1804"/>
      <c r="D28" s="1805"/>
      <c r="E28" s="1806"/>
      <c r="F28" s="1805"/>
      <c r="G28" s="1807"/>
      <c r="H28" s="392"/>
    </row>
    <row r="29" spans="2:8" x14ac:dyDescent="0.35">
      <c r="B29" s="391"/>
      <c r="C29" s="1804"/>
      <c r="D29" s="1805"/>
      <c r="E29" s="1806"/>
      <c r="F29" s="1805"/>
      <c r="G29" s="1807"/>
      <c r="H29" s="392"/>
    </row>
    <row r="30" spans="2:8" x14ac:dyDescent="0.35">
      <c r="B30" s="391"/>
      <c r="C30" s="1804"/>
      <c r="D30" s="1805"/>
      <c r="E30" s="1806"/>
      <c r="F30" s="1805"/>
      <c r="G30" s="1807"/>
      <c r="H30" s="392"/>
    </row>
    <row r="31" spans="2:8" x14ac:dyDescent="0.35">
      <c r="B31" s="391"/>
      <c r="C31" s="1804"/>
      <c r="D31" s="1805"/>
      <c r="E31" s="1806"/>
      <c r="F31" s="1805"/>
      <c r="G31" s="1807"/>
      <c r="H31" s="392"/>
    </row>
    <row r="32" spans="2:8" x14ac:dyDescent="0.35">
      <c r="B32" s="391"/>
      <c r="C32" s="1804"/>
      <c r="D32" s="1805"/>
      <c r="E32" s="1806"/>
      <c r="F32" s="1805"/>
      <c r="G32" s="1807"/>
      <c r="H32" s="392"/>
    </row>
    <row r="33" spans="2:8" x14ac:dyDescent="0.35">
      <c r="B33" s="391"/>
      <c r="C33" s="1804"/>
      <c r="D33" s="1805"/>
      <c r="E33" s="1806"/>
      <c r="F33" s="1805"/>
      <c r="G33" s="1807"/>
      <c r="H33" s="392"/>
    </row>
    <row r="34" spans="2:8" x14ac:dyDescent="0.35">
      <c r="B34" s="391"/>
      <c r="C34" s="1804"/>
      <c r="D34" s="1805"/>
      <c r="E34" s="1806"/>
      <c r="F34" s="1805"/>
      <c r="G34" s="1807"/>
      <c r="H34" s="392"/>
    </row>
    <row r="35" spans="2:8" x14ac:dyDescent="0.35">
      <c r="B35" s="391"/>
      <c r="C35" s="1804"/>
      <c r="D35" s="1805"/>
      <c r="E35" s="1806"/>
      <c r="F35" s="1805"/>
      <c r="G35" s="1807"/>
      <c r="H35" s="392"/>
    </row>
    <row r="36" spans="2:8" x14ac:dyDescent="0.35">
      <c r="B36" s="391"/>
      <c r="C36" s="1804"/>
      <c r="D36" s="1805"/>
      <c r="E36" s="1806"/>
      <c r="F36" s="1805"/>
      <c r="G36" s="1807"/>
      <c r="H36" s="392"/>
    </row>
    <row r="37" spans="2:8" x14ac:dyDescent="0.35">
      <c r="B37" s="391"/>
      <c r="C37" s="1804"/>
      <c r="D37" s="1805"/>
      <c r="E37" s="1806"/>
      <c r="F37" s="1805"/>
      <c r="G37" s="1807"/>
      <c r="H37" s="392"/>
    </row>
    <row r="38" spans="2:8" x14ac:dyDescent="0.35">
      <c r="B38" s="391"/>
      <c r="C38" s="1804"/>
      <c r="D38" s="1805"/>
      <c r="E38" s="1806"/>
      <c r="F38" s="1805"/>
      <c r="G38" s="1807"/>
      <c r="H38" s="392"/>
    </row>
    <row r="39" spans="2:8" x14ac:dyDescent="0.35">
      <c r="B39" s="391"/>
      <c r="C39" s="1808"/>
      <c r="D39" s="1809"/>
      <c r="E39" s="1810"/>
      <c r="F39" s="1809"/>
      <c r="G39" s="1811"/>
      <c r="H39" s="392"/>
    </row>
    <row r="40" spans="2:8" ht="15" thickBot="1" x14ac:dyDescent="0.4">
      <c r="B40" s="391"/>
      <c r="C40" s="1253"/>
      <c r="D40" s="1254"/>
      <c r="E40" s="1255"/>
      <c r="F40" s="1254"/>
      <c r="G40" s="1256"/>
      <c r="H40" s="392"/>
    </row>
    <row r="41" spans="2:8" ht="17.25" customHeight="1" thickTop="1" thickBot="1" x14ac:dyDescent="0.4">
      <c r="B41" s="391"/>
      <c r="C41" s="372"/>
      <c r="D41" s="372"/>
      <c r="E41" s="372"/>
      <c r="F41" s="1564" t="s">
        <v>1180</v>
      </c>
      <c r="G41" s="398">
        <f>SUM(G21:G40)</f>
        <v>0</v>
      </c>
      <c r="H41" s="392"/>
    </row>
    <row r="42" spans="2:8" ht="17.25" customHeight="1" thickTop="1" x14ac:dyDescent="0.35">
      <c r="B42" s="391"/>
      <c r="C42" s="132"/>
      <c r="D42" s="372"/>
      <c r="E42" s="2313" t="str">
        <f>IF(AND(G41&lt;&gt;'2A'!M39,G41&lt;&gt;0),"WARNING: Total Low Income Units does not match Form 2A","")</f>
        <v/>
      </c>
      <c r="F42" s="2313"/>
      <c r="G42" s="2313"/>
      <c r="H42" s="392"/>
    </row>
    <row r="43" spans="2:8" x14ac:dyDescent="0.35">
      <c r="B43" s="391"/>
      <c r="C43" s="394" t="s">
        <v>71</v>
      </c>
      <c r="D43" s="372"/>
      <c r="E43" s="2314"/>
      <c r="F43" s="2314"/>
      <c r="G43" s="2314"/>
      <c r="H43" s="392"/>
    </row>
    <row r="44" spans="2:8" x14ac:dyDescent="0.35">
      <c r="B44" s="391"/>
      <c r="C44" s="2303"/>
      <c r="D44" s="2304"/>
      <c r="E44" s="2304"/>
      <c r="F44" s="2304"/>
      <c r="G44" s="2305"/>
      <c r="H44" s="392"/>
    </row>
    <row r="45" spans="2:8" x14ac:dyDescent="0.35">
      <c r="B45" s="391"/>
      <c r="C45" s="2306"/>
      <c r="D45" s="2307"/>
      <c r="E45" s="2307"/>
      <c r="F45" s="2307"/>
      <c r="G45" s="2308"/>
      <c r="H45" s="392"/>
    </row>
    <row r="46" spans="2:8" x14ac:dyDescent="0.35">
      <c r="B46" s="391"/>
      <c r="C46" s="2306"/>
      <c r="D46" s="2307"/>
      <c r="E46" s="2307"/>
      <c r="F46" s="2307"/>
      <c r="G46" s="2308"/>
      <c r="H46" s="392"/>
    </row>
    <row r="47" spans="2:8" x14ac:dyDescent="0.35">
      <c r="B47" s="391"/>
      <c r="C47" s="2306"/>
      <c r="D47" s="2307"/>
      <c r="E47" s="2307"/>
      <c r="F47" s="2307"/>
      <c r="G47" s="2308"/>
      <c r="H47" s="392"/>
    </row>
    <row r="48" spans="2:8" x14ac:dyDescent="0.35">
      <c r="B48" s="391"/>
      <c r="C48" s="2306"/>
      <c r="D48" s="2307"/>
      <c r="E48" s="2307"/>
      <c r="F48" s="2307"/>
      <c r="G48" s="2308"/>
      <c r="H48" s="392"/>
    </row>
    <row r="49" spans="2:8" x14ac:dyDescent="0.35">
      <c r="B49" s="391"/>
      <c r="C49" s="2306"/>
      <c r="D49" s="2307"/>
      <c r="E49" s="2307"/>
      <c r="F49" s="2307"/>
      <c r="G49" s="2308"/>
      <c r="H49" s="392"/>
    </row>
    <row r="50" spans="2:8" x14ac:dyDescent="0.35">
      <c r="B50" s="391"/>
      <c r="C50" s="2306"/>
      <c r="D50" s="2307"/>
      <c r="E50" s="2307"/>
      <c r="F50" s="2307"/>
      <c r="G50" s="2308"/>
      <c r="H50" s="392"/>
    </row>
    <row r="51" spans="2:8" x14ac:dyDescent="0.35">
      <c r="B51" s="391"/>
      <c r="C51" s="2306"/>
      <c r="D51" s="2307"/>
      <c r="E51" s="2307"/>
      <c r="F51" s="2307"/>
      <c r="G51" s="2308"/>
      <c r="H51" s="392"/>
    </row>
    <row r="52" spans="2:8" x14ac:dyDescent="0.35">
      <c r="B52" s="391"/>
      <c r="C52" s="2306"/>
      <c r="D52" s="2307"/>
      <c r="E52" s="2307"/>
      <c r="F52" s="2307"/>
      <c r="G52" s="2308"/>
      <c r="H52" s="392"/>
    </row>
    <row r="53" spans="2:8" x14ac:dyDescent="0.35">
      <c r="B53" s="391"/>
      <c r="C53" s="2306"/>
      <c r="D53" s="2307"/>
      <c r="E53" s="2307"/>
      <c r="F53" s="2307"/>
      <c r="G53" s="2308"/>
      <c r="H53" s="392"/>
    </row>
    <row r="54" spans="2:8" x14ac:dyDescent="0.35">
      <c r="B54" s="391"/>
      <c r="C54" s="2306"/>
      <c r="D54" s="2307"/>
      <c r="E54" s="2307"/>
      <c r="F54" s="2307"/>
      <c r="G54" s="2308"/>
      <c r="H54" s="392"/>
    </row>
    <row r="55" spans="2:8" x14ac:dyDescent="0.35">
      <c r="B55" s="391"/>
      <c r="C55" s="2306"/>
      <c r="D55" s="2307"/>
      <c r="E55" s="2307"/>
      <c r="F55" s="2307"/>
      <c r="G55" s="2308"/>
      <c r="H55" s="392"/>
    </row>
    <row r="56" spans="2:8" ht="9" customHeight="1" x14ac:dyDescent="0.35">
      <c r="B56" s="391"/>
      <c r="C56" s="2309"/>
      <c r="D56" s="2310"/>
      <c r="E56" s="2310"/>
      <c r="F56" s="2310"/>
      <c r="G56" s="2311"/>
      <c r="H56" s="392"/>
    </row>
    <row r="57" spans="2:8" ht="15" thickBot="1" x14ac:dyDescent="0.4">
      <c r="B57" s="395"/>
      <c r="C57" s="396"/>
      <c r="D57" s="396"/>
      <c r="E57" s="396"/>
      <c r="F57" s="396"/>
      <c r="G57" s="396"/>
      <c r="H57" s="397"/>
    </row>
  </sheetData>
  <sheetProtection algorithmName="SHA-512" hashValue="vOKVNjeSLcY87ytUa+yWgHkHD5nJYXAXNtxeAsZVtTkUdJLbjze37Heecocvio4v9HVMM61MtPMRfze64gOB/A==" saltValue="eUFixxb2bIzO3t7F4mRObQ==" spinCount="100000" sheet="1" formatCells="0" formatColumns="0" formatRows="0"/>
  <mergeCells count="4">
    <mergeCell ref="C16:G16"/>
    <mergeCell ref="C44:G56"/>
    <mergeCell ref="C18:F18"/>
    <mergeCell ref="E42:G43"/>
  </mergeCells>
  <conditionalFormatting sqref="E42:G43">
    <cfRule type="containsText" dxfId="92" priority="1" operator="containsText" text="warning">
      <formula>NOT(ISERROR(SEARCH("warning",E42)))</formula>
    </cfRule>
  </conditionalFormatting>
  <dataValidations count="4">
    <dataValidation type="list" allowBlank="1" showInputMessage="1" showErrorMessage="1" sqref="E21:E40">
      <formula1>Res_Type</formula1>
    </dataValidation>
    <dataValidation type="list" allowBlank="1" showInputMessage="1" showErrorMessage="1" sqref="C21:C40">
      <formula1>Population_Types</formula1>
    </dataValidation>
    <dataValidation type="list" allowBlank="1" showInputMessage="1" showErrorMessage="1" sqref="F21:F40">
      <formula1>Units_or_Beds</formula1>
    </dataValidation>
    <dataValidation type="list" allowBlank="1" showInputMessage="1" showErrorMessage="1" sqref="D21:D40">
      <formula1>Yes_or_No</formula1>
    </dataValidation>
  </dataValidations>
  <pageMargins left="0.7" right="0.7" top="0.75" bottom="0.75" header="0.3" footer="0.3"/>
  <pageSetup scale="92" orientation="portrait" r:id="rId1"/>
  <headerFooter>
    <oddFooter>&amp;LForm 3
Populations to be Served&amp;CCFA Forms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H34"/>
  <sheetViews>
    <sheetView showGridLines="0" zoomScaleNormal="100" workbookViewId="0">
      <selection activeCell="C9" sqref="C9"/>
    </sheetView>
  </sheetViews>
  <sheetFormatPr defaultColWidth="9.08984375" defaultRowHeight="14.5" x14ac:dyDescent="0.35"/>
  <cols>
    <col min="1" max="1" width="1.7265625" style="365" customWidth="1"/>
    <col min="2" max="2" width="1.7265625" style="379" customWidth="1"/>
    <col min="3" max="3" width="32" style="365" customWidth="1"/>
    <col min="4" max="4" width="20" style="365" customWidth="1"/>
    <col min="5" max="5" width="11.36328125" style="365" customWidth="1"/>
    <col min="6" max="7" width="21.36328125" style="365" customWidth="1"/>
    <col min="8" max="8" width="1.7265625" style="379" customWidth="1"/>
    <col min="9" max="16384" width="9.08984375" style="365"/>
  </cols>
  <sheetData>
    <row r="1" spans="2:8" ht="9" customHeight="1" thickBot="1" x14ac:dyDescent="0.4"/>
    <row r="2" spans="2:8" ht="9" customHeight="1" x14ac:dyDescent="0.35">
      <c r="B2" s="399"/>
      <c r="C2" s="400"/>
      <c r="D2" s="400"/>
      <c r="E2" s="400"/>
      <c r="F2" s="400"/>
      <c r="G2" s="1283"/>
      <c r="H2" s="401"/>
    </row>
    <row r="3" spans="2:8" ht="18.5" x14ac:dyDescent="0.45">
      <c r="B3" s="402"/>
      <c r="C3" s="2316" t="s">
        <v>72</v>
      </c>
      <c r="D3" s="2316"/>
      <c r="E3" s="2316"/>
      <c r="F3" s="2316"/>
      <c r="G3" s="2316"/>
      <c r="H3" s="403"/>
    </row>
    <row r="4" spans="2:8" x14ac:dyDescent="0.35">
      <c r="B4" s="402"/>
      <c r="C4" s="373"/>
      <c r="D4" s="373"/>
      <c r="E4" s="373"/>
      <c r="F4" s="373"/>
      <c r="G4" s="1539"/>
      <c r="H4" s="403"/>
    </row>
    <row r="5" spans="2:8" ht="15" thickBot="1" x14ac:dyDescent="0.4">
      <c r="B5" s="402"/>
      <c r="C5" s="2315" t="str">
        <f>IF('1'!G5="","Enter Project Name on Form 1",(CONCATENATE("Project Name: ",'1'!G5)))</f>
        <v>Enter Project Name on Form 1</v>
      </c>
      <c r="D5" s="2315"/>
      <c r="E5" s="2315"/>
      <c r="F5" s="2315"/>
      <c r="G5" s="1539"/>
      <c r="H5" s="403"/>
    </row>
    <row r="6" spans="2:8" ht="15" thickBot="1" x14ac:dyDescent="0.4">
      <c r="B6" s="402"/>
      <c r="C6" s="373"/>
      <c r="D6" s="373"/>
      <c r="E6" s="373"/>
      <c r="F6" s="373"/>
      <c r="G6" s="1539"/>
      <c r="H6" s="403"/>
    </row>
    <row r="7" spans="2:8" ht="26.5" thickBot="1" x14ac:dyDescent="0.4">
      <c r="B7" s="402"/>
      <c r="C7" s="404" t="s">
        <v>73</v>
      </c>
      <c r="D7" s="1427" t="s">
        <v>74</v>
      </c>
      <c r="E7" s="1428" t="s">
        <v>75</v>
      </c>
      <c r="F7" s="1428" t="s">
        <v>76</v>
      </c>
      <c r="G7" s="1429" t="s">
        <v>500</v>
      </c>
      <c r="H7" s="403"/>
    </row>
    <row r="8" spans="2:8" ht="26.5" x14ac:dyDescent="0.35">
      <c r="B8" s="402"/>
      <c r="C8" s="1422" t="s">
        <v>77</v>
      </c>
      <c r="D8" s="1431"/>
      <c r="E8" s="1430"/>
      <c r="F8" s="1430"/>
      <c r="G8" s="1432"/>
      <c r="H8" s="403"/>
    </row>
    <row r="9" spans="2:8" x14ac:dyDescent="0.35">
      <c r="B9" s="402"/>
      <c r="C9" s="1425" t="s">
        <v>530</v>
      </c>
      <c r="D9" s="741"/>
      <c r="E9" s="742"/>
      <c r="F9" s="1938">
        <f>D9*E9</f>
        <v>0</v>
      </c>
      <c r="G9" s="1433"/>
      <c r="H9" s="403"/>
    </row>
    <row r="10" spans="2:8" x14ac:dyDescent="0.35">
      <c r="B10" s="402"/>
      <c r="C10" s="1426"/>
      <c r="D10" s="744"/>
      <c r="E10" s="745"/>
      <c r="F10" s="1939">
        <f t="shared" ref="F10:F24" si="0">D10*E10</f>
        <v>0</v>
      </c>
      <c r="G10" s="1433"/>
      <c r="H10" s="403"/>
    </row>
    <row r="11" spans="2:8" x14ac:dyDescent="0.35">
      <c r="B11" s="402"/>
      <c r="C11" s="1426"/>
      <c r="D11" s="744"/>
      <c r="E11" s="745"/>
      <c r="F11" s="1939">
        <f t="shared" si="0"/>
        <v>0</v>
      </c>
      <c r="G11" s="1433"/>
      <c r="H11" s="403"/>
    </row>
    <row r="12" spans="2:8" x14ac:dyDescent="0.35">
      <c r="B12" s="402"/>
      <c r="C12" s="1426"/>
      <c r="D12" s="744"/>
      <c r="E12" s="745"/>
      <c r="F12" s="1939">
        <f t="shared" si="0"/>
        <v>0</v>
      </c>
      <c r="G12" s="1433"/>
      <c r="H12" s="403"/>
    </row>
    <row r="13" spans="2:8" x14ac:dyDescent="0.35">
      <c r="B13" s="402"/>
      <c r="C13" s="1426"/>
      <c r="D13" s="744"/>
      <c r="E13" s="745"/>
      <c r="F13" s="1939">
        <f t="shared" si="0"/>
        <v>0</v>
      </c>
      <c r="G13" s="1433"/>
      <c r="H13" s="403"/>
    </row>
    <row r="14" spans="2:8" x14ac:dyDescent="0.35">
      <c r="B14" s="402"/>
      <c r="C14" s="1426"/>
      <c r="D14" s="744"/>
      <c r="E14" s="745"/>
      <c r="F14" s="1939">
        <f t="shared" si="0"/>
        <v>0</v>
      </c>
      <c r="G14" s="1433"/>
      <c r="H14" s="403"/>
    </row>
    <row r="15" spans="2:8" x14ac:dyDescent="0.35">
      <c r="B15" s="402"/>
      <c r="C15" s="1426"/>
      <c r="D15" s="744"/>
      <c r="E15" s="745"/>
      <c r="F15" s="1939">
        <f t="shared" si="0"/>
        <v>0</v>
      </c>
      <c r="G15" s="1433"/>
      <c r="H15" s="403"/>
    </row>
    <row r="16" spans="2:8" x14ac:dyDescent="0.35">
      <c r="B16" s="402"/>
      <c r="C16" s="1426"/>
      <c r="D16" s="744"/>
      <c r="E16" s="745"/>
      <c r="F16" s="1939">
        <f t="shared" si="0"/>
        <v>0</v>
      </c>
      <c r="G16" s="1433"/>
      <c r="H16" s="403"/>
    </row>
    <row r="17" spans="2:8" x14ac:dyDescent="0.35">
      <c r="B17" s="402"/>
      <c r="C17" s="1426"/>
      <c r="D17" s="744"/>
      <c r="E17" s="745"/>
      <c r="F17" s="1939">
        <f t="shared" si="0"/>
        <v>0</v>
      </c>
      <c r="G17" s="1433"/>
      <c r="H17" s="403"/>
    </row>
    <row r="18" spans="2:8" x14ac:dyDescent="0.35">
      <c r="B18" s="402"/>
      <c r="C18" s="1426"/>
      <c r="D18" s="744"/>
      <c r="E18" s="745"/>
      <c r="F18" s="1939">
        <f t="shared" si="0"/>
        <v>0</v>
      </c>
      <c r="G18" s="1433"/>
      <c r="H18" s="403"/>
    </row>
    <row r="19" spans="2:8" ht="3.75" customHeight="1" x14ac:dyDescent="0.35">
      <c r="B19" s="402"/>
      <c r="C19" s="1423"/>
      <c r="D19" s="1460"/>
      <c r="E19" s="1461"/>
      <c r="F19" s="1940">
        <f t="shared" si="0"/>
        <v>0</v>
      </c>
      <c r="G19" s="1424"/>
      <c r="H19" s="403"/>
    </row>
    <row r="20" spans="2:8" x14ac:dyDescent="0.35">
      <c r="B20" s="402"/>
      <c r="C20" s="743" t="s">
        <v>78</v>
      </c>
      <c r="D20" s="744"/>
      <c r="E20" s="745"/>
      <c r="F20" s="1939">
        <f t="shared" si="0"/>
        <v>0</v>
      </c>
      <c r="G20" s="1433"/>
      <c r="H20" s="403"/>
    </row>
    <row r="21" spans="2:8" x14ac:dyDescent="0.35">
      <c r="B21" s="402"/>
      <c r="C21" s="743" t="s">
        <v>79</v>
      </c>
      <c r="D21" s="744"/>
      <c r="E21" s="745"/>
      <c r="F21" s="1939">
        <f t="shared" si="0"/>
        <v>0</v>
      </c>
      <c r="G21" s="1433"/>
      <c r="H21" s="403"/>
    </row>
    <row r="22" spans="2:8" x14ac:dyDescent="0.35">
      <c r="B22" s="402"/>
      <c r="C22" s="743" t="s">
        <v>80</v>
      </c>
      <c r="D22" s="744"/>
      <c r="E22" s="745"/>
      <c r="F22" s="1939">
        <f t="shared" si="0"/>
        <v>0</v>
      </c>
      <c r="G22" s="1433"/>
      <c r="H22" s="403"/>
    </row>
    <row r="23" spans="2:8" x14ac:dyDescent="0.35">
      <c r="B23" s="402"/>
      <c r="C23" s="743" t="s">
        <v>81</v>
      </c>
      <c r="D23" s="744"/>
      <c r="E23" s="745"/>
      <c r="F23" s="1939">
        <f t="shared" si="0"/>
        <v>0</v>
      </c>
      <c r="G23" s="1433"/>
      <c r="H23" s="403"/>
    </row>
    <row r="24" spans="2:8" ht="15" thickBot="1" x14ac:dyDescent="0.4">
      <c r="B24" s="402"/>
      <c r="C24" s="747" t="s">
        <v>82</v>
      </c>
      <c r="D24" s="748"/>
      <c r="E24" s="746"/>
      <c r="F24" s="1941">
        <f t="shared" si="0"/>
        <v>0</v>
      </c>
      <c r="G24" s="1435"/>
      <c r="H24" s="403"/>
    </row>
    <row r="25" spans="2:8" ht="15.5" thickTop="1" thickBot="1" x14ac:dyDescent="0.4">
      <c r="B25" s="402"/>
      <c r="C25" s="405" t="s">
        <v>83</v>
      </c>
      <c r="D25" s="406"/>
      <c r="E25" s="310">
        <f>SUM(E9:E24)</f>
        <v>0</v>
      </c>
      <c r="F25" s="1942">
        <f>SUM(F9:F24)</f>
        <v>0</v>
      </c>
      <c r="G25" s="1434"/>
      <c r="H25" s="403"/>
    </row>
    <row r="26" spans="2:8" s="379" customFormat="1" x14ac:dyDescent="0.35">
      <c r="B26" s="402"/>
      <c r="C26" s="407"/>
      <c r="D26" s="373"/>
      <c r="E26" s="373"/>
      <c r="F26" s="408" t="s">
        <v>34</v>
      </c>
      <c r="G26" s="1539"/>
      <c r="H26" s="403"/>
    </row>
    <row r="27" spans="2:8" s="379" customFormat="1" x14ac:dyDescent="0.35">
      <c r="B27" s="402"/>
      <c r="C27" s="373" t="s">
        <v>84</v>
      </c>
      <c r="D27" s="373"/>
      <c r="E27" s="373"/>
      <c r="F27" s="373"/>
      <c r="G27" s="1539"/>
      <c r="H27" s="403"/>
    </row>
    <row r="28" spans="2:8" x14ac:dyDescent="0.35">
      <c r="B28" s="402"/>
      <c r="C28" s="2317"/>
      <c r="D28" s="2318"/>
      <c r="E28" s="2318"/>
      <c r="F28" s="2318"/>
      <c r="G28" s="2319"/>
      <c r="H28" s="403"/>
    </row>
    <row r="29" spans="2:8" x14ac:dyDescent="0.35">
      <c r="B29" s="402"/>
      <c r="C29" s="2320"/>
      <c r="D29" s="2321"/>
      <c r="E29" s="2321"/>
      <c r="F29" s="2321"/>
      <c r="G29" s="2322"/>
      <c r="H29" s="403"/>
    </row>
    <row r="30" spans="2:8" x14ac:dyDescent="0.35">
      <c r="B30" s="402"/>
      <c r="C30" s="2320"/>
      <c r="D30" s="2321"/>
      <c r="E30" s="2321"/>
      <c r="F30" s="2321"/>
      <c r="G30" s="2322"/>
      <c r="H30" s="403"/>
    </row>
    <row r="31" spans="2:8" x14ac:dyDescent="0.35">
      <c r="B31" s="402"/>
      <c r="C31" s="2320"/>
      <c r="D31" s="2321"/>
      <c r="E31" s="2321"/>
      <c r="F31" s="2321"/>
      <c r="G31" s="2322"/>
      <c r="H31" s="403"/>
    </row>
    <row r="32" spans="2:8" x14ac:dyDescent="0.35">
      <c r="B32" s="402"/>
      <c r="C32" s="2320"/>
      <c r="D32" s="2321"/>
      <c r="E32" s="2321"/>
      <c r="F32" s="2321"/>
      <c r="G32" s="2322"/>
      <c r="H32" s="403"/>
    </row>
    <row r="33" spans="2:8" x14ac:dyDescent="0.35">
      <c r="B33" s="402"/>
      <c r="C33" s="2323"/>
      <c r="D33" s="2324"/>
      <c r="E33" s="2324"/>
      <c r="F33" s="2324"/>
      <c r="G33" s="2325"/>
      <c r="H33" s="403"/>
    </row>
    <row r="34" spans="2:8" ht="9" customHeight="1" thickBot="1" x14ac:dyDescent="0.4">
      <c r="B34" s="409"/>
      <c r="C34" s="410"/>
      <c r="D34" s="410"/>
      <c r="E34" s="410"/>
      <c r="F34" s="410"/>
      <c r="G34" s="1462"/>
      <c r="H34" s="411"/>
    </row>
  </sheetData>
  <sheetProtection algorithmName="SHA-512" hashValue="5UMqSYcqBy8tcAWYz5brGobN2oZYPXtvOYXJL4yEtuH/cxjtmJxfP1BarnrO6uYgOV90avxUJtNVAy6fpF6WWA==" saltValue="uM03CzaRP5HhppBWhH5XmQ==" spinCount="100000" sheet="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1:G85"/>
  <sheetViews>
    <sheetView showGridLines="0" topLeftCell="A40" zoomScaleNormal="100" workbookViewId="0">
      <selection activeCell="E53" sqref="E53"/>
    </sheetView>
  </sheetViews>
  <sheetFormatPr defaultColWidth="9.08984375" defaultRowHeight="14.5" x14ac:dyDescent="0.35"/>
  <cols>
    <col min="1" max="2" width="1.7265625" style="365" customWidth="1"/>
    <col min="3" max="3" width="29.08984375" style="365" bestFit="1" customWidth="1"/>
    <col min="4" max="4" width="35.08984375" style="365" bestFit="1" customWidth="1"/>
    <col min="5" max="5" width="20.6328125" style="365" bestFit="1" customWidth="1"/>
    <col min="6" max="6" width="42.81640625" style="365" customWidth="1"/>
    <col min="7" max="7" width="1.7265625" style="365" customWidth="1"/>
    <col min="8" max="16384" width="9.08984375" style="365"/>
  </cols>
  <sheetData>
    <row r="11" spans="2:7" ht="9" customHeight="1" thickBot="1" x14ac:dyDescent="0.4"/>
    <row r="12" spans="2:7" ht="9" customHeight="1" x14ac:dyDescent="0.35">
      <c r="B12" s="8"/>
      <c r="C12" s="9"/>
      <c r="D12" s="9"/>
      <c r="E12" s="9"/>
      <c r="F12" s="9"/>
      <c r="G12" s="10"/>
    </row>
    <row r="13" spans="2:7" ht="18.5" x14ac:dyDescent="0.45">
      <c r="B13" s="11"/>
      <c r="C13" s="2183" t="s">
        <v>85</v>
      </c>
      <c r="D13" s="2183"/>
      <c r="E13" s="2183"/>
      <c r="F13" s="2183"/>
      <c r="G13" s="12"/>
    </row>
    <row r="14" spans="2:7" ht="15.5" x14ac:dyDescent="0.35">
      <c r="B14" s="4"/>
      <c r="C14" s="2"/>
      <c r="D14" s="2"/>
      <c r="E14" s="1"/>
      <c r="F14" s="1"/>
      <c r="G14" s="3"/>
    </row>
    <row r="15" spans="2:7" ht="15" thickBot="1" x14ac:dyDescent="0.4">
      <c r="B15" s="4"/>
      <c r="C15" s="2315" t="str">
        <f>IF('1'!G5="","Enter Project Name on Form 1",(CONCATENATE("Project Name: ",'1'!G5)))</f>
        <v>Enter Project Name on Form 1</v>
      </c>
      <c r="D15" s="2315"/>
      <c r="E15" s="2315"/>
      <c r="F15" s="1"/>
      <c r="G15" s="3"/>
    </row>
    <row r="16" spans="2:7" ht="15" thickBot="1" x14ac:dyDescent="0.4">
      <c r="B16" s="4"/>
      <c r="C16" s="412"/>
      <c r="D16" s="372"/>
      <c r="E16" s="372"/>
      <c r="F16" s="134"/>
      <c r="G16" s="3"/>
    </row>
    <row r="17" spans="2:7" ht="26.5" thickBot="1" x14ac:dyDescent="0.4">
      <c r="B17" s="4"/>
      <c r="C17" s="943" t="s">
        <v>86</v>
      </c>
      <c r="D17" s="135" t="s">
        <v>87</v>
      </c>
      <c r="E17" s="136" t="s">
        <v>492</v>
      </c>
      <c r="F17" s="137" t="s">
        <v>633</v>
      </c>
      <c r="G17" s="3"/>
    </row>
    <row r="18" spans="2:7" x14ac:dyDescent="0.35">
      <c r="B18" s="4"/>
      <c r="C18" s="944" t="s">
        <v>88</v>
      </c>
      <c r="D18" s="749" t="s">
        <v>89</v>
      </c>
      <c r="E18" s="1440"/>
      <c r="F18" s="750" t="s">
        <v>90</v>
      </c>
      <c r="G18" s="3"/>
    </row>
    <row r="19" spans="2:7" x14ac:dyDescent="0.35">
      <c r="B19" s="4"/>
      <c r="C19" s="941" t="s">
        <v>91</v>
      </c>
      <c r="D19" s="909" t="s">
        <v>92</v>
      </c>
      <c r="E19" s="754"/>
      <c r="F19" s="752" t="s">
        <v>93</v>
      </c>
      <c r="G19" s="3"/>
    </row>
    <row r="20" spans="2:7" x14ac:dyDescent="0.35">
      <c r="B20" s="4"/>
      <c r="C20" s="941" t="s">
        <v>91</v>
      </c>
      <c r="D20" s="751" t="s">
        <v>94</v>
      </c>
      <c r="E20" s="754"/>
      <c r="F20" s="752" t="s">
        <v>95</v>
      </c>
      <c r="G20" s="3"/>
    </row>
    <row r="21" spans="2:7" x14ac:dyDescent="0.35">
      <c r="B21" s="4"/>
      <c r="C21" s="941"/>
      <c r="D21" s="909"/>
      <c r="E21" s="754"/>
      <c r="F21" s="753"/>
      <c r="G21" s="3"/>
    </row>
    <row r="22" spans="2:7" x14ac:dyDescent="0.35">
      <c r="B22" s="4"/>
      <c r="C22" s="945" t="s">
        <v>96</v>
      </c>
      <c r="D22" s="909" t="s">
        <v>97</v>
      </c>
      <c r="E22" s="754"/>
      <c r="F22" s="752" t="s">
        <v>98</v>
      </c>
      <c r="G22" s="3"/>
    </row>
    <row r="23" spans="2:7" x14ac:dyDescent="0.35">
      <c r="B23" s="4"/>
      <c r="C23" s="941" t="s">
        <v>96</v>
      </c>
      <c r="D23" s="909" t="s">
        <v>99</v>
      </c>
      <c r="E23" s="754"/>
      <c r="F23" s="753"/>
      <c r="G23" s="3"/>
    </row>
    <row r="24" spans="2:7" x14ac:dyDescent="0.35">
      <c r="B24" s="4"/>
      <c r="C24" s="941" t="s">
        <v>96</v>
      </c>
      <c r="D24" s="909" t="s">
        <v>100</v>
      </c>
      <c r="E24" s="754"/>
      <c r="F24" s="753"/>
      <c r="G24" s="3"/>
    </row>
    <row r="25" spans="2:7" x14ac:dyDescent="0.35">
      <c r="B25" s="4"/>
      <c r="C25" s="941" t="s">
        <v>96</v>
      </c>
      <c r="D25" s="751" t="s">
        <v>101</v>
      </c>
      <c r="E25" s="754"/>
      <c r="F25" s="753"/>
      <c r="G25" s="3"/>
    </row>
    <row r="26" spans="2:7" x14ac:dyDescent="0.35">
      <c r="B26" s="4"/>
      <c r="C26" s="941" t="s">
        <v>96</v>
      </c>
      <c r="D26" s="751" t="s">
        <v>102</v>
      </c>
      <c r="E26" s="754"/>
      <c r="F26" s="753"/>
      <c r="G26" s="3"/>
    </row>
    <row r="27" spans="2:7" x14ac:dyDescent="0.35">
      <c r="B27" s="4"/>
      <c r="C27" s="941" t="s">
        <v>96</v>
      </c>
      <c r="D27" s="751" t="s">
        <v>103</v>
      </c>
      <c r="E27" s="754"/>
      <c r="F27" s="753"/>
      <c r="G27" s="3"/>
    </row>
    <row r="28" spans="2:7" x14ac:dyDescent="0.35">
      <c r="B28" s="4"/>
      <c r="C28" s="941" t="s">
        <v>96</v>
      </c>
      <c r="D28" s="751" t="s">
        <v>104</v>
      </c>
      <c r="E28" s="754"/>
      <c r="F28" s="753"/>
      <c r="G28" s="3"/>
    </row>
    <row r="29" spans="2:7" x14ac:dyDescent="0.35">
      <c r="B29" s="4"/>
      <c r="C29" s="941" t="s">
        <v>96</v>
      </c>
      <c r="D29" s="751" t="s">
        <v>105</v>
      </c>
      <c r="E29" s="754"/>
      <c r="F29" s="753"/>
      <c r="G29" s="3"/>
    </row>
    <row r="30" spans="2:7" x14ac:dyDescent="0.35">
      <c r="B30" s="4"/>
      <c r="C30" s="941" t="s">
        <v>96</v>
      </c>
      <c r="D30" s="751" t="s">
        <v>106</v>
      </c>
      <c r="E30" s="754"/>
      <c r="F30" s="755"/>
      <c r="G30" s="3"/>
    </row>
    <row r="31" spans="2:7" x14ac:dyDescent="0.35">
      <c r="B31" s="4"/>
      <c r="C31" s="941" t="s">
        <v>96</v>
      </c>
      <c r="D31" s="751" t="s">
        <v>107</v>
      </c>
      <c r="E31" s="754"/>
      <c r="F31" s="755"/>
      <c r="G31" s="3"/>
    </row>
    <row r="32" spans="2:7" x14ac:dyDescent="0.35">
      <c r="B32" s="4"/>
      <c r="C32" s="945"/>
      <c r="D32" s="751"/>
      <c r="E32" s="754"/>
      <c r="F32" s="755"/>
      <c r="G32" s="3"/>
    </row>
    <row r="33" spans="2:7" x14ac:dyDescent="0.35">
      <c r="B33" s="4"/>
      <c r="C33" s="945" t="s">
        <v>108</v>
      </c>
      <c r="D33" s="751" t="s">
        <v>109</v>
      </c>
      <c r="E33" s="754"/>
      <c r="F33" s="755"/>
      <c r="G33" s="3"/>
    </row>
    <row r="34" spans="2:7" x14ac:dyDescent="0.35">
      <c r="B34" s="4"/>
      <c r="C34" s="945" t="s">
        <v>108</v>
      </c>
      <c r="D34" s="751" t="s">
        <v>110</v>
      </c>
      <c r="E34" s="754"/>
      <c r="F34" s="755"/>
      <c r="G34" s="3"/>
    </row>
    <row r="35" spans="2:7" x14ac:dyDescent="0.35">
      <c r="B35" s="4"/>
      <c r="C35" s="945" t="s">
        <v>108</v>
      </c>
      <c r="D35" s="751" t="s">
        <v>111</v>
      </c>
      <c r="E35" s="754"/>
      <c r="F35" s="755"/>
      <c r="G35" s="3"/>
    </row>
    <row r="36" spans="2:7" x14ac:dyDescent="0.35">
      <c r="B36" s="4"/>
      <c r="C36" s="945" t="s">
        <v>108</v>
      </c>
      <c r="D36" s="751" t="s">
        <v>112</v>
      </c>
      <c r="E36" s="754"/>
      <c r="F36" s="755"/>
      <c r="G36" s="3"/>
    </row>
    <row r="37" spans="2:7" x14ac:dyDescent="0.35">
      <c r="B37" s="4"/>
      <c r="C37" s="945" t="s">
        <v>108</v>
      </c>
      <c r="D37" s="751" t="s">
        <v>113</v>
      </c>
      <c r="E37" s="754"/>
      <c r="F37" s="755"/>
      <c r="G37" s="3"/>
    </row>
    <row r="38" spans="2:7" x14ac:dyDescent="0.35">
      <c r="B38" s="4"/>
      <c r="C38" s="945" t="s">
        <v>108</v>
      </c>
      <c r="D38" s="909" t="s">
        <v>114</v>
      </c>
      <c r="E38" s="754"/>
      <c r="F38" s="755"/>
      <c r="G38" s="3"/>
    </row>
    <row r="39" spans="2:7" x14ac:dyDescent="0.35">
      <c r="B39" s="4"/>
      <c r="C39" s="945" t="s">
        <v>108</v>
      </c>
      <c r="D39" s="909" t="s">
        <v>115</v>
      </c>
      <c r="E39" s="754"/>
      <c r="F39" s="755"/>
      <c r="G39" s="3"/>
    </row>
    <row r="40" spans="2:7" x14ac:dyDescent="0.35">
      <c r="B40" s="4"/>
      <c r="C40" s="945" t="s">
        <v>108</v>
      </c>
      <c r="D40" s="909" t="s">
        <v>116</v>
      </c>
      <c r="E40" s="754"/>
      <c r="F40" s="755"/>
      <c r="G40" s="3"/>
    </row>
    <row r="41" spans="2:7" x14ac:dyDescent="0.35">
      <c r="B41" s="4"/>
      <c r="C41" s="945"/>
      <c r="D41" s="909"/>
      <c r="E41" s="754"/>
      <c r="F41" s="755"/>
      <c r="G41" s="3"/>
    </row>
    <row r="42" spans="2:7" x14ac:dyDescent="0.35">
      <c r="B42" s="4"/>
      <c r="C42" s="941" t="s">
        <v>117</v>
      </c>
      <c r="D42" s="909" t="s">
        <v>118</v>
      </c>
      <c r="E42" s="754"/>
      <c r="F42" s="755"/>
      <c r="G42" s="3"/>
    </row>
    <row r="43" spans="2:7" x14ac:dyDescent="0.35">
      <c r="B43" s="4"/>
      <c r="C43" s="946" t="s">
        <v>119</v>
      </c>
      <c r="D43" s="756" t="s">
        <v>120</v>
      </c>
      <c r="E43" s="754"/>
      <c r="F43" s="757"/>
      <c r="G43" s="3"/>
    </row>
    <row r="44" spans="2:7" x14ac:dyDescent="0.35">
      <c r="B44" s="4"/>
      <c r="C44" s="941" t="s">
        <v>117</v>
      </c>
      <c r="D44" s="756" t="s">
        <v>121</v>
      </c>
      <c r="E44" s="754"/>
      <c r="F44" s="755"/>
      <c r="G44" s="3"/>
    </row>
    <row r="45" spans="2:7" x14ac:dyDescent="0.35">
      <c r="B45" s="4"/>
      <c r="C45" s="941" t="s">
        <v>117</v>
      </c>
      <c r="D45" s="756" t="s">
        <v>121</v>
      </c>
      <c r="E45" s="754"/>
      <c r="F45" s="755"/>
      <c r="G45" s="3"/>
    </row>
    <row r="46" spans="2:7" x14ac:dyDescent="0.35">
      <c r="B46" s="4"/>
      <c r="C46" s="941" t="s">
        <v>117</v>
      </c>
      <c r="D46" s="756" t="s">
        <v>121</v>
      </c>
      <c r="E46" s="754"/>
      <c r="F46" s="755"/>
      <c r="G46" s="3"/>
    </row>
    <row r="47" spans="2:7" x14ac:dyDescent="0.35">
      <c r="B47" s="4"/>
      <c r="C47" s="941" t="s">
        <v>119</v>
      </c>
      <c r="D47" s="756" t="s">
        <v>655</v>
      </c>
      <c r="E47" s="754"/>
      <c r="F47" s="755"/>
      <c r="G47" s="3"/>
    </row>
    <row r="48" spans="2:7" x14ac:dyDescent="0.35">
      <c r="B48" s="4"/>
      <c r="C48" s="941" t="s">
        <v>117</v>
      </c>
      <c r="D48" s="909" t="s">
        <v>122</v>
      </c>
      <c r="E48" s="754"/>
      <c r="F48" s="755"/>
      <c r="G48" s="3"/>
    </row>
    <row r="49" spans="2:7" x14ac:dyDescent="0.35">
      <c r="B49" s="4"/>
      <c r="C49" s="941" t="s">
        <v>117</v>
      </c>
      <c r="D49" s="751" t="s">
        <v>123</v>
      </c>
      <c r="E49" s="754"/>
      <c r="F49" s="755"/>
      <c r="G49" s="3"/>
    </row>
    <row r="50" spans="2:7" x14ac:dyDescent="0.35">
      <c r="B50" s="4"/>
      <c r="C50" s="946" t="s">
        <v>119</v>
      </c>
      <c r="D50" s="756" t="s">
        <v>1490</v>
      </c>
      <c r="E50" s="1919"/>
      <c r="F50" s="758"/>
      <c r="G50" s="3"/>
    </row>
    <row r="51" spans="2:7" x14ac:dyDescent="0.35">
      <c r="B51" s="4"/>
      <c r="C51" s="946" t="s">
        <v>119</v>
      </c>
      <c r="D51" s="756" t="s">
        <v>654</v>
      </c>
      <c r="E51" s="754"/>
      <c r="F51" s="758"/>
      <c r="G51" s="3"/>
    </row>
    <row r="52" spans="2:7" x14ac:dyDescent="0.35">
      <c r="B52" s="4"/>
      <c r="C52" s="941" t="s">
        <v>117</v>
      </c>
      <c r="D52" s="751" t="s">
        <v>124</v>
      </c>
      <c r="E52" s="754"/>
      <c r="F52" s="755"/>
      <c r="G52" s="3"/>
    </row>
    <row r="53" spans="2:7" x14ac:dyDescent="0.35">
      <c r="B53" s="4"/>
      <c r="C53" s="941" t="s">
        <v>117</v>
      </c>
      <c r="D53" s="909" t="s">
        <v>124</v>
      </c>
      <c r="E53" s="754"/>
      <c r="F53" s="755"/>
      <c r="G53" s="3"/>
    </row>
    <row r="54" spans="2:7" x14ac:dyDescent="0.35">
      <c r="B54" s="4"/>
      <c r="C54" s="941" t="s">
        <v>117</v>
      </c>
      <c r="D54" s="751" t="s">
        <v>124</v>
      </c>
      <c r="E54" s="754"/>
      <c r="F54" s="755"/>
      <c r="G54" s="3"/>
    </row>
    <row r="55" spans="2:7" x14ac:dyDescent="0.35">
      <c r="B55" s="4"/>
      <c r="C55" s="946" t="s">
        <v>119</v>
      </c>
      <c r="D55" s="756" t="s">
        <v>1491</v>
      </c>
      <c r="E55" s="1919"/>
      <c r="F55" s="758"/>
      <c r="G55" s="3"/>
    </row>
    <row r="56" spans="2:7" x14ac:dyDescent="0.35">
      <c r="B56" s="4"/>
      <c r="C56" s="941" t="s">
        <v>117</v>
      </c>
      <c r="D56" s="751" t="s">
        <v>125</v>
      </c>
      <c r="E56" s="754"/>
      <c r="F56" s="755"/>
      <c r="G56" s="3"/>
    </row>
    <row r="57" spans="2:7" x14ac:dyDescent="0.35">
      <c r="B57" s="4"/>
      <c r="C57" s="941" t="s">
        <v>117</v>
      </c>
      <c r="D57" s="909" t="s">
        <v>656</v>
      </c>
      <c r="E57" s="754"/>
      <c r="F57" s="755"/>
      <c r="G57" s="3"/>
    </row>
    <row r="58" spans="2:7" x14ac:dyDescent="0.35">
      <c r="B58" s="4"/>
      <c r="C58" s="946" t="s">
        <v>119</v>
      </c>
      <c r="D58" s="756" t="s">
        <v>1492</v>
      </c>
      <c r="E58" s="1919"/>
      <c r="F58" s="758"/>
      <c r="G58" s="3"/>
    </row>
    <row r="59" spans="2:7" x14ac:dyDescent="0.35">
      <c r="B59" s="4"/>
      <c r="C59" s="941"/>
      <c r="D59" s="909"/>
      <c r="E59" s="754"/>
      <c r="F59" s="755"/>
      <c r="G59" s="3"/>
    </row>
    <row r="60" spans="2:7" x14ac:dyDescent="0.35">
      <c r="B60" s="4"/>
      <c r="C60" s="941" t="s">
        <v>126</v>
      </c>
      <c r="D60" s="751" t="s">
        <v>127</v>
      </c>
      <c r="E60" s="754"/>
      <c r="F60" s="755"/>
      <c r="G60" s="3"/>
    </row>
    <row r="61" spans="2:7" x14ac:dyDescent="0.35">
      <c r="B61" s="4"/>
      <c r="C61" s="941" t="s">
        <v>126</v>
      </c>
      <c r="D61" s="909" t="s">
        <v>128</v>
      </c>
      <c r="E61" s="754"/>
      <c r="F61" s="755"/>
      <c r="G61" s="3"/>
    </row>
    <row r="62" spans="2:7" x14ac:dyDescent="0.35">
      <c r="B62" s="4"/>
      <c r="C62" s="941" t="s">
        <v>126</v>
      </c>
      <c r="D62" s="751" t="s">
        <v>129</v>
      </c>
      <c r="E62" s="754"/>
      <c r="F62" s="755"/>
      <c r="G62" s="3"/>
    </row>
    <row r="63" spans="2:7" ht="15.75" customHeight="1" x14ac:dyDescent="0.35">
      <c r="B63" s="4"/>
      <c r="C63" s="946" t="s">
        <v>126</v>
      </c>
      <c r="D63" s="756" t="s">
        <v>1487</v>
      </c>
      <c r="E63" s="1919"/>
      <c r="F63" s="757"/>
      <c r="G63" s="598"/>
    </row>
    <row r="64" spans="2:7" ht="15.75" customHeight="1" x14ac:dyDescent="0.35">
      <c r="B64" s="4"/>
      <c r="C64" s="946" t="s">
        <v>126</v>
      </c>
      <c r="D64" s="756" t="s">
        <v>1488</v>
      </c>
      <c r="E64" s="1919"/>
      <c r="F64" s="757"/>
      <c r="G64" s="598"/>
    </row>
    <row r="65" spans="2:7" ht="15.75" customHeight="1" x14ac:dyDescent="0.35">
      <c r="B65" s="4"/>
      <c r="C65" s="946" t="s">
        <v>126</v>
      </c>
      <c r="D65" s="756" t="s">
        <v>1489</v>
      </c>
      <c r="E65" s="1919"/>
      <c r="F65" s="757"/>
      <c r="G65" s="598"/>
    </row>
    <row r="66" spans="2:7" x14ac:dyDescent="0.35">
      <c r="B66" s="4"/>
      <c r="C66" s="941" t="s">
        <v>126</v>
      </c>
      <c r="D66" s="751" t="s">
        <v>130</v>
      </c>
      <c r="E66" s="754"/>
      <c r="F66" s="755"/>
      <c r="G66" s="3"/>
    </row>
    <row r="67" spans="2:7" x14ac:dyDescent="0.35">
      <c r="B67" s="4"/>
      <c r="C67" s="941" t="s">
        <v>126</v>
      </c>
      <c r="D67" s="909" t="s">
        <v>131</v>
      </c>
      <c r="E67" s="754"/>
      <c r="F67" s="753"/>
      <c r="G67" s="3"/>
    </row>
    <row r="68" spans="2:7" ht="15" customHeight="1" x14ac:dyDescent="0.35">
      <c r="B68" s="4"/>
      <c r="C68" s="941" t="s">
        <v>126</v>
      </c>
      <c r="D68" s="909" t="s">
        <v>132</v>
      </c>
      <c r="E68" s="754"/>
      <c r="F68" s="753"/>
      <c r="G68" s="3"/>
    </row>
    <row r="69" spans="2:7" ht="15.75" customHeight="1" x14ac:dyDescent="0.35">
      <c r="B69" s="13"/>
      <c r="C69" s="941" t="s">
        <v>126</v>
      </c>
      <c r="D69" s="909" t="s">
        <v>133</v>
      </c>
      <c r="E69" s="754"/>
      <c r="F69" s="753"/>
      <c r="G69" s="14"/>
    </row>
    <row r="70" spans="2:7" x14ac:dyDescent="0.35">
      <c r="B70" s="4"/>
      <c r="C70" s="941" t="s">
        <v>134</v>
      </c>
      <c r="D70" s="909" t="s">
        <v>135</v>
      </c>
      <c r="E70" s="754"/>
      <c r="F70" s="753"/>
      <c r="G70" s="3"/>
    </row>
    <row r="71" spans="2:7" x14ac:dyDescent="0.35">
      <c r="B71" s="4"/>
      <c r="C71" s="941" t="s">
        <v>134</v>
      </c>
      <c r="D71" s="909" t="s">
        <v>657</v>
      </c>
      <c r="E71" s="754"/>
      <c r="F71" s="753"/>
      <c r="G71" s="3"/>
    </row>
    <row r="72" spans="2:7" x14ac:dyDescent="0.35">
      <c r="B72" s="4"/>
      <c r="C72" s="941" t="s">
        <v>134</v>
      </c>
      <c r="D72" s="909" t="s">
        <v>136</v>
      </c>
      <c r="E72" s="754"/>
      <c r="F72" s="753"/>
      <c r="G72" s="3"/>
    </row>
    <row r="73" spans="2:7" x14ac:dyDescent="0.35">
      <c r="B73" s="4"/>
      <c r="C73" s="941"/>
      <c r="D73" s="909"/>
      <c r="E73" s="754"/>
      <c r="F73" s="753"/>
      <c r="G73" s="3"/>
    </row>
    <row r="74" spans="2:7" x14ac:dyDescent="0.35">
      <c r="B74" s="4"/>
      <c r="C74" s="941" t="s">
        <v>137</v>
      </c>
      <c r="D74" s="909" t="s">
        <v>138</v>
      </c>
      <c r="E74" s="754"/>
      <c r="F74" s="753"/>
      <c r="G74" s="3"/>
    </row>
    <row r="75" spans="2:7" x14ac:dyDescent="0.35">
      <c r="B75" s="4"/>
      <c r="C75" s="941" t="s">
        <v>137</v>
      </c>
      <c r="D75" s="909" t="s">
        <v>139</v>
      </c>
      <c r="E75" s="754"/>
      <c r="F75" s="753"/>
      <c r="G75" s="3"/>
    </row>
    <row r="76" spans="2:7" x14ac:dyDescent="0.35">
      <c r="B76" s="4"/>
      <c r="C76" s="941" t="s">
        <v>137</v>
      </c>
      <c r="D76" s="909" t="s">
        <v>140</v>
      </c>
      <c r="E76" s="754"/>
      <c r="F76" s="753"/>
      <c r="G76" s="3"/>
    </row>
    <row r="77" spans="2:7" x14ac:dyDescent="0.35">
      <c r="B77" s="4"/>
      <c r="C77" s="941" t="s">
        <v>137</v>
      </c>
      <c r="D77" s="909" t="s">
        <v>141</v>
      </c>
      <c r="E77" s="754"/>
      <c r="F77" s="753"/>
      <c r="G77" s="3"/>
    </row>
    <row r="78" spans="2:7" x14ac:dyDescent="0.35">
      <c r="B78" s="4"/>
      <c r="C78" s="941" t="s">
        <v>137</v>
      </c>
      <c r="D78" s="909" t="s">
        <v>142</v>
      </c>
      <c r="E78" s="754"/>
      <c r="F78" s="753"/>
      <c r="G78" s="3"/>
    </row>
    <row r="79" spans="2:7" x14ac:dyDescent="0.35">
      <c r="B79" s="4"/>
      <c r="C79" s="941" t="s">
        <v>137</v>
      </c>
      <c r="D79" s="909" t="s">
        <v>143</v>
      </c>
      <c r="E79" s="754"/>
      <c r="F79" s="753"/>
      <c r="G79" s="3"/>
    </row>
    <row r="80" spans="2:7" ht="25" x14ac:dyDescent="0.35">
      <c r="B80" s="4"/>
      <c r="C80" s="941" t="s">
        <v>137</v>
      </c>
      <c r="D80" s="908" t="s">
        <v>144</v>
      </c>
      <c r="E80" s="754"/>
      <c r="F80" s="753"/>
      <c r="G80" s="3"/>
    </row>
    <row r="81" spans="2:7" x14ac:dyDescent="0.35">
      <c r="B81" s="4"/>
      <c r="C81" s="946" t="s">
        <v>137</v>
      </c>
      <c r="D81" s="1920" t="s">
        <v>1493</v>
      </c>
      <c r="E81" s="1919"/>
      <c r="F81" s="757"/>
      <c r="G81" s="3"/>
    </row>
    <row r="82" spans="2:7" x14ac:dyDescent="0.35">
      <c r="B82" s="4"/>
      <c r="C82" s="941" t="s">
        <v>137</v>
      </c>
      <c r="D82" s="909" t="s">
        <v>1494</v>
      </c>
      <c r="E82" s="754"/>
      <c r="F82" s="753"/>
      <c r="G82" s="3"/>
    </row>
    <row r="83" spans="2:7" x14ac:dyDescent="0.35">
      <c r="B83" s="4"/>
      <c r="C83" s="1020" t="s">
        <v>137</v>
      </c>
      <c r="D83" s="1021" t="s">
        <v>653</v>
      </c>
      <c r="E83" s="754"/>
      <c r="F83" s="1022"/>
      <c r="G83" s="3"/>
    </row>
    <row r="84" spans="2:7" ht="15" thickBot="1" x14ac:dyDescent="0.4">
      <c r="B84" s="4"/>
      <c r="C84" s="942"/>
      <c r="D84" s="938"/>
      <c r="E84" s="1441"/>
      <c r="F84" s="939"/>
      <c r="G84" s="3"/>
    </row>
    <row r="85" spans="2:7" ht="9" customHeight="1" thickBot="1" x14ac:dyDescent="0.4">
      <c r="B85" s="5"/>
      <c r="C85" s="6"/>
      <c r="D85" s="6"/>
      <c r="E85" s="6"/>
      <c r="F85" s="6"/>
      <c r="G85" s="7"/>
    </row>
  </sheetData>
  <sheetProtection formatCells="0" formatColumns="0" formatRows="0" insertRows="0"/>
  <autoFilter ref="C17:F82"/>
  <mergeCells count="2">
    <mergeCell ref="C13:F13"/>
    <mergeCell ref="C15:E15"/>
  </mergeCells>
  <dataValidations count="1">
    <dataValidation type="date" allowBlank="1" showInputMessage="1" showErrorMessage="1" errorTitle="Date Format" error="Please enter a date in the MM/DD/YYYY format" sqref="E55:E84 E18:E54">
      <formula1>1</formula1>
      <formula2>402133</formula2>
    </dataValidation>
  </dataValidations>
  <pageMargins left="0.7" right="0.7" top="0.75" bottom="0.75" header="0.3" footer="0.3"/>
  <pageSetup scale="68" orientation="portrait" r:id="rId1"/>
  <headerFooter>
    <oddFooter>&amp;LForm 5
Project Schedule&amp;CCFA Forms</oddFooter>
  </headerFooter>
  <rowBreaks count="1" manualBreakCount="1">
    <brk id="72" min="1"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2:V129"/>
  <sheetViews>
    <sheetView showGridLines="0" zoomScaleNormal="100" zoomScaleSheetLayoutView="100" workbookViewId="0">
      <selection activeCell="M101" sqref="M101"/>
    </sheetView>
  </sheetViews>
  <sheetFormatPr defaultColWidth="9.08984375" defaultRowHeight="14.5" x14ac:dyDescent="0.35"/>
  <cols>
    <col min="1" max="2" width="1.7265625" style="365" customWidth="1"/>
    <col min="3" max="3" width="2.81640625" style="365" customWidth="1"/>
    <col min="4" max="4" width="5.7265625" style="365" customWidth="1"/>
    <col min="5" max="5" width="8.6328125" style="365" customWidth="1"/>
    <col min="6" max="6" width="12.81640625" style="365" customWidth="1"/>
    <col min="7" max="7" width="10.7265625" style="365" customWidth="1"/>
    <col min="8" max="8" width="1.36328125" style="365" customWidth="1"/>
    <col min="9" max="9" width="7.81640625" style="365" customWidth="1"/>
    <col min="10" max="11" width="11.36328125" style="365" customWidth="1"/>
    <col min="12" max="12" width="10.36328125" style="365" bestFit="1" customWidth="1"/>
    <col min="13" max="13" width="9.08984375" style="365"/>
    <col min="14" max="15" width="10.36328125" style="365" bestFit="1" customWidth="1"/>
    <col min="16" max="17" width="9.08984375" style="365"/>
    <col min="18" max="18" width="0.7265625" style="365" customWidth="1"/>
    <col min="19" max="19" width="10.81640625" style="365" customWidth="1"/>
    <col min="20" max="21" width="9.08984375" style="365"/>
    <col min="22" max="22" width="1.7265625" style="365" customWidth="1"/>
    <col min="23" max="16384" width="9.08984375" style="365"/>
  </cols>
  <sheetData>
    <row r="12" spans="2:22" ht="9" customHeight="1" thickBot="1" x14ac:dyDescent="0.4"/>
    <row r="13" spans="2:22" ht="9" customHeight="1" x14ac:dyDescent="0.35">
      <c r="B13" s="413"/>
      <c r="C13" s="414"/>
      <c r="D13" s="414"/>
      <c r="E13" s="414"/>
      <c r="F13" s="414"/>
      <c r="G13" s="414"/>
      <c r="H13" s="414"/>
      <c r="I13" s="370"/>
      <c r="J13" s="370"/>
      <c r="K13" s="370"/>
      <c r="L13" s="370"/>
      <c r="M13" s="414"/>
      <c r="N13" s="414"/>
      <c r="O13" s="26"/>
      <c r="P13" s="26"/>
      <c r="Q13" s="26"/>
      <c r="R13" s="26"/>
      <c r="S13" s="26"/>
      <c r="T13" s="26"/>
      <c r="U13" s="26"/>
      <c r="V13" s="27"/>
    </row>
    <row r="14" spans="2:22" ht="18.5" x14ac:dyDescent="0.45">
      <c r="B14" s="415"/>
      <c r="C14" s="2155" t="s">
        <v>145</v>
      </c>
      <c r="D14" s="2155"/>
      <c r="E14" s="2155"/>
      <c r="F14" s="2155"/>
      <c r="G14" s="2155"/>
      <c r="H14" s="2155"/>
      <c r="I14" s="2155"/>
      <c r="J14" s="2155"/>
      <c r="K14" s="2155"/>
      <c r="L14" s="2155"/>
      <c r="M14" s="2155"/>
      <c r="N14" s="2155"/>
      <c r="O14" s="2155"/>
      <c r="P14" s="2155"/>
      <c r="Q14" s="2155"/>
      <c r="R14" s="2155"/>
      <c r="S14" s="2155"/>
      <c r="T14" s="2155"/>
      <c r="U14" s="2155"/>
      <c r="V14" s="33"/>
    </row>
    <row r="15" spans="2:22" ht="15" customHeight="1" x14ac:dyDescent="0.35">
      <c r="B15" s="415"/>
      <c r="C15" s="67"/>
      <c r="D15" s="67"/>
      <c r="E15" s="67"/>
      <c r="F15" s="67"/>
      <c r="G15" s="67"/>
      <c r="H15" s="67"/>
      <c r="I15" s="372"/>
      <c r="J15" s="1539"/>
      <c r="K15" s="372"/>
      <c r="L15" s="372"/>
      <c r="M15" s="67"/>
      <c r="N15" s="67"/>
      <c r="O15" s="18"/>
      <c r="P15" s="18"/>
      <c r="Q15" s="18"/>
      <c r="R15" s="18"/>
      <c r="S15" s="18"/>
      <c r="T15" s="18"/>
      <c r="U15" s="18"/>
      <c r="V15" s="33"/>
    </row>
    <row r="16" spans="2:22" ht="15" thickBot="1" x14ac:dyDescent="0.4">
      <c r="B16" s="416"/>
      <c r="C16" s="2336" t="str">
        <f>IF('1'!G5="","Enter Project Name on Form 1",(CONCATENATE("Project Name: ",'1'!G5)))</f>
        <v>Enter Project Name on Form 1</v>
      </c>
      <c r="D16" s="2336"/>
      <c r="E16" s="2336"/>
      <c r="F16" s="2336"/>
      <c r="G16" s="2336"/>
      <c r="H16" s="2336"/>
      <c r="I16" s="2336"/>
      <c r="J16" s="2336"/>
      <c r="K16" s="2336"/>
      <c r="L16" s="2336"/>
      <c r="M16" s="2336"/>
      <c r="N16" s="2336"/>
      <c r="O16" s="44"/>
      <c r="P16" s="44"/>
      <c r="Q16" s="44"/>
      <c r="R16" s="44"/>
      <c r="S16" s="67"/>
      <c r="T16" s="67"/>
      <c r="U16" s="67"/>
      <c r="V16" s="418"/>
    </row>
    <row r="17" spans="2:22" ht="7.5" customHeight="1" thickBot="1" x14ac:dyDescent="0.4">
      <c r="B17" s="416"/>
      <c r="C17" s="44"/>
      <c r="D17" s="17"/>
      <c r="E17" s="417"/>
      <c r="F17" s="417"/>
      <c r="G17" s="417"/>
      <c r="H17" s="417"/>
      <c r="I17" s="417"/>
      <c r="J17" s="417"/>
      <c r="K17" s="44"/>
      <c r="L17" s="417"/>
      <c r="M17" s="44"/>
      <c r="N17" s="44"/>
      <c r="O17" s="44"/>
      <c r="P17" s="44"/>
      <c r="Q17" s="44"/>
      <c r="R17" s="44"/>
      <c r="S17" s="67"/>
      <c r="T17" s="67"/>
      <c r="U17" s="67"/>
      <c r="V17" s="418"/>
    </row>
    <row r="18" spans="2:22" x14ac:dyDescent="0.35">
      <c r="B18" s="415"/>
      <c r="C18" s="130" t="s">
        <v>146</v>
      </c>
      <c r="D18" s="1242"/>
      <c r="E18" s="417"/>
      <c r="F18" s="1521"/>
      <c r="G18" s="372"/>
      <c r="H18" s="372"/>
      <c r="I18" s="2337" t="s">
        <v>147</v>
      </c>
      <c r="J18" s="2337" t="s">
        <v>148</v>
      </c>
      <c r="K18" s="2340" t="s">
        <v>51</v>
      </c>
      <c r="L18" s="2341"/>
      <c r="M18" s="2341"/>
      <c r="N18" s="2341"/>
      <c r="O18" s="2341"/>
      <c r="P18" s="2341"/>
      <c r="Q18" s="2341"/>
      <c r="R18" s="419"/>
      <c r="S18" s="2342" t="s">
        <v>52</v>
      </c>
      <c r="T18" s="2342"/>
      <c r="U18" s="2343"/>
      <c r="V18" s="418"/>
    </row>
    <row r="19" spans="2:22" x14ac:dyDescent="0.35">
      <c r="B19" s="415"/>
      <c r="C19" s="44"/>
      <c r="D19" s="417"/>
      <c r="E19" s="417"/>
      <c r="F19" s="417"/>
      <c r="G19" s="417"/>
      <c r="H19" s="417"/>
      <c r="I19" s="2338"/>
      <c r="J19" s="2338"/>
      <c r="K19" s="2344" t="s">
        <v>150</v>
      </c>
      <c r="L19" s="420" t="s">
        <v>151</v>
      </c>
      <c r="M19" s="420" t="s">
        <v>151</v>
      </c>
      <c r="N19" s="420" t="s">
        <v>151</v>
      </c>
      <c r="O19" s="420" t="s">
        <v>151</v>
      </c>
      <c r="P19" s="420" t="s">
        <v>151</v>
      </c>
      <c r="Q19" s="420" t="s">
        <v>151</v>
      </c>
      <c r="R19" s="421"/>
      <c r="S19" s="2346" t="s">
        <v>495</v>
      </c>
      <c r="T19" s="420" t="s">
        <v>151</v>
      </c>
      <c r="U19" s="422" t="s">
        <v>151</v>
      </c>
      <c r="V19" s="418"/>
    </row>
    <row r="20" spans="2:22" x14ac:dyDescent="0.35">
      <c r="B20" s="415"/>
      <c r="C20" s="44"/>
      <c r="D20" s="417"/>
      <c r="E20" s="417"/>
      <c r="F20" s="417"/>
      <c r="G20" s="417"/>
      <c r="H20" s="417"/>
      <c r="I20" s="2338"/>
      <c r="J20" s="2338"/>
      <c r="K20" s="2344"/>
      <c r="L20" s="2330"/>
      <c r="M20" s="2330"/>
      <c r="N20" s="2330"/>
      <c r="O20" s="2330"/>
      <c r="P20" s="2330"/>
      <c r="Q20" s="2332"/>
      <c r="R20" s="421"/>
      <c r="S20" s="2346"/>
      <c r="T20" s="2330"/>
      <c r="U20" s="2334"/>
      <c r="V20" s="418"/>
    </row>
    <row r="21" spans="2:22" ht="15" thickBot="1" x14ac:dyDescent="0.4">
      <c r="B21" s="415"/>
      <c r="C21" s="44"/>
      <c r="D21" s="417"/>
      <c r="E21" s="70"/>
      <c r="F21" s="70"/>
      <c r="G21" s="70"/>
      <c r="H21" s="70"/>
      <c r="I21" s="2339"/>
      <c r="J21" s="2339"/>
      <c r="K21" s="2345"/>
      <c r="L21" s="2331"/>
      <c r="M21" s="2331"/>
      <c r="N21" s="2331"/>
      <c r="O21" s="2331"/>
      <c r="P21" s="2331"/>
      <c r="Q21" s="2333"/>
      <c r="R21" s="423"/>
      <c r="S21" s="2347"/>
      <c r="T21" s="2331"/>
      <c r="U21" s="2335"/>
      <c r="V21" s="371"/>
    </row>
    <row r="22" spans="2:22" ht="15" thickBot="1" x14ac:dyDescent="0.4">
      <c r="B22" s="415"/>
      <c r="C22" s="77" t="s">
        <v>152</v>
      </c>
      <c r="D22" s="77"/>
      <c r="E22" s="77"/>
      <c r="F22" s="77"/>
      <c r="G22" s="77"/>
      <c r="H22" s="46"/>
      <c r="I22" s="46"/>
      <c r="J22" s="46"/>
      <c r="K22" s="46"/>
      <c r="L22" s="417"/>
      <c r="M22" s="44"/>
      <c r="N22" s="44"/>
      <c r="O22" s="15"/>
      <c r="P22" s="424"/>
      <c r="Q22" s="424"/>
      <c r="R22" s="67"/>
      <c r="S22" s="67"/>
      <c r="T22" s="424"/>
      <c r="U22" s="424"/>
      <c r="V22" s="371"/>
    </row>
    <row r="23" spans="2:22" x14ac:dyDescent="0.35">
      <c r="B23" s="415"/>
      <c r="C23" s="44"/>
      <c r="D23" s="138" t="s">
        <v>153</v>
      </c>
      <c r="E23" s="138"/>
      <c r="F23" s="138"/>
      <c r="G23" s="138"/>
      <c r="H23" s="138"/>
      <c r="I23" s="759" t="str">
        <f t="shared" ref="I23:I29" si="0">IFERROR(J23/J$122," ")</f>
        <v xml:space="preserve"> </v>
      </c>
      <c r="J23" s="1206"/>
      <c r="K23" s="760">
        <f t="shared" ref="K23:K28" si="1">SUM(L23:Q23)</f>
        <v>0</v>
      </c>
      <c r="L23" s="761"/>
      <c r="M23" s="762"/>
      <c r="N23" s="762"/>
      <c r="O23" s="762"/>
      <c r="P23" s="762"/>
      <c r="Q23" s="762"/>
      <c r="R23" s="425"/>
      <c r="S23" s="771">
        <f t="shared" ref="S23:S28" si="2">SUM(T23:U23)</f>
        <v>0</v>
      </c>
      <c r="T23" s="761"/>
      <c r="U23" s="772"/>
      <c r="V23" s="371"/>
    </row>
    <row r="24" spans="2:22" x14ac:dyDescent="0.35">
      <c r="B24" s="415"/>
      <c r="C24" s="44"/>
      <c r="D24" s="140" t="s">
        <v>154</v>
      </c>
      <c r="E24" s="140"/>
      <c r="F24" s="140"/>
      <c r="G24" s="140"/>
      <c r="H24" s="140"/>
      <c r="I24" s="763" t="str">
        <f t="shared" si="0"/>
        <v xml:space="preserve"> </v>
      </c>
      <c r="J24" s="1204"/>
      <c r="K24" s="764">
        <f t="shared" si="1"/>
        <v>0</v>
      </c>
      <c r="L24" s="765"/>
      <c r="M24" s="766"/>
      <c r="N24" s="766"/>
      <c r="O24" s="766"/>
      <c r="P24" s="766"/>
      <c r="Q24" s="766"/>
      <c r="R24" s="426"/>
      <c r="S24" s="773">
        <f t="shared" si="2"/>
        <v>0</v>
      </c>
      <c r="T24" s="765"/>
      <c r="U24" s="774"/>
      <c r="V24" s="371"/>
    </row>
    <row r="25" spans="2:22" x14ac:dyDescent="0.35">
      <c r="B25" s="415"/>
      <c r="C25" s="44"/>
      <c r="D25" s="43" t="s">
        <v>155</v>
      </c>
      <c r="E25" s="43"/>
      <c r="F25" s="43"/>
      <c r="G25" s="43"/>
      <c r="H25" s="43"/>
      <c r="I25" s="763" t="str">
        <f t="shared" si="0"/>
        <v xml:space="preserve"> </v>
      </c>
      <c r="J25" s="1204"/>
      <c r="K25" s="764">
        <f t="shared" si="1"/>
        <v>0</v>
      </c>
      <c r="L25" s="765"/>
      <c r="M25" s="766"/>
      <c r="N25" s="766"/>
      <c r="O25" s="766"/>
      <c r="P25" s="766"/>
      <c r="Q25" s="766"/>
      <c r="R25" s="426"/>
      <c r="S25" s="773">
        <f t="shared" si="2"/>
        <v>0</v>
      </c>
      <c r="T25" s="765"/>
      <c r="U25" s="774"/>
      <c r="V25" s="371"/>
    </row>
    <row r="26" spans="2:22" x14ac:dyDescent="0.35">
      <c r="B26" s="415"/>
      <c r="C26" s="44"/>
      <c r="D26" s="43" t="s">
        <v>156</v>
      </c>
      <c r="E26" s="43"/>
      <c r="F26" s="43"/>
      <c r="G26" s="43"/>
      <c r="H26" s="43"/>
      <c r="I26" s="763" t="str">
        <f t="shared" si="0"/>
        <v xml:space="preserve"> </v>
      </c>
      <c r="J26" s="1204"/>
      <c r="K26" s="764">
        <f t="shared" si="1"/>
        <v>0</v>
      </c>
      <c r="L26" s="765"/>
      <c r="M26" s="766"/>
      <c r="N26" s="766"/>
      <c r="O26" s="766"/>
      <c r="P26" s="766"/>
      <c r="Q26" s="766"/>
      <c r="R26" s="426"/>
      <c r="S26" s="773">
        <f t="shared" si="2"/>
        <v>0</v>
      </c>
      <c r="T26" s="765"/>
      <c r="U26" s="774"/>
      <c r="V26" s="371"/>
    </row>
    <row r="27" spans="2:22" x14ac:dyDescent="0.35">
      <c r="B27" s="415"/>
      <c r="C27" s="44"/>
      <c r="D27" s="49" t="s">
        <v>157</v>
      </c>
      <c r="E27" s="49"/>
      <c r="F27" s="49"/>
      <c r="G27" s="49"/>
      <c r="H27" s="49"/>
      <c r="I27" s="763" t="str">
        <f t="shared" si="0"/>
        <v xml:space="preserve"> </v>
      </c>
      <c r="J27" s="1204"/>
      <c r="K27" s="764">
        <f t="shared" si="1"/>
        <v>0</v>
      </c>
      <c r="L27" s="765"/>
      <c r="M27" s="766"/>
      <c r="N27" s="766"/>
      <c r="O27" s="766"/>
      <c r="P27" s="766"/>
      <c r="Q27" s="766"/>
      <c r="R27" s="426"/>
      <c r="S27" s="773">
        <f t="shared" si="2"/>
        <v>0</v>
      </c>
      <c r="T27" s="765"/>
      <c r="U27" s="774"/>
      <c r="V27" s="371"/>
    </row>
    <row r="28" spans="2:22" x14ac:dyDescent="0.35">
      <c r="B28" s="415"/>
      <c r="C28" s="44"/>
      <c r="D28" s="49" t="s">
        <v>420</v>
      </c>
      <c r="E28" s="2326"/>
      <c r="F28" s="2327"/>
      <c r="G28" s="2328"/>
      <c r="H28" s="148"/>
      <c r="I28" s="767" t="str">
        <f t="shared" si="0"/>
        <v xml:space="preserve"> </v>
      </c>
      <c r="J28" s="1205"/>
      <c r="K28" s="768">
        <f t="shared" si="1"/>
        <v>0</v>
      </c>
      <c r="L28" s="769"/>
      <c r="M28" s="770"/>
      <c r="N28" s="770"/>
      <c r="O28" s="770"/>
      <c r="P28" s="770"/>
      <c r="Q28" s="770"/>
      <c r="R28" s="426"/>
      <c r="S28" s="775">
        <f t="shared" si="2"/>
        <v>0</v>
      </c>
      <c r="T28" s="769"/>
      <c r="U28" s="776"/>
      <c r="V28" s="371"/>
    </row>
    <row r="29" spans="2:22" ht="15" thickBot="1" x14ac:dyDescent="0.4">
      <c r="B29" s="415"/>
      <c r="C29" s="44"/>
      <c r="D29" s="43"/>
      <c r="E29" s="43"/>
      <c r="F29" s="43"/>
      <c r="G29" s="47" t="s">
        <v>158</v>
      </c>
      <c r="H29" s="47"/>
      <c r="I29" s="323" t="str">
        <f t="shared" si="0"/>
        <v xml:space="preserve"> </v>
      </c>
      <c r="J29" s="36">
        <f t="shared" ref="J29:Q29" si="3">SUM(J23:J28)</f>
        <v>0</v>
      </c>
      <c r="K29" s="22">
        <f t="shared" si="3"/>
        <v>0</v>
      </c>
      <c r="L29" s="1257">
        <f t="shared" si="3"/>
        <v>0</v>
      </c>
      <c r="M29" s="1258">
        <f t="shared" si="3"/>
        <v>0</v>
      </c>
      <c r="N29" s="1258">
        <f t="shared" si="3"/>
        <v>0</v>
      </c>
      <c r="O29" s="1258">
        <f t="shared" si="3"/>
        <v>0</v>
      </c>
      <c r="P29" s="1258">
        <f t="shared" si="3"/>
        <v>0</v>
      </c>
      <c r="Q29" s="1258">
        <f t="shared" si="3"/>
        <v>0</v>
      </c>
      <c r="R29" s="427"/>
      <c r="S29" s="428">
        <f>SUM(S23:S28)</f>
        <v>0</v>
      </c>
      <c r="T29" s="1257">
        <f>SUM(T23:T28)</f>
        <v>0</v>
      </c>
      <c r="U29" s="1259">
        <f>SUM(U23:U28)</f>
        <v>0</v>
      </c>
      <c r="V29" s="371"/>
    </row>
    <row r="30" spans="2:22" ht="3.75" customHeight="1" x14ac:dyDescent="0.35">
      <c r="B30" s="415"/>
      <c r="C30" s="43"/>
      <c r="D30" s="43"/>
      <c r="E30" s="43"/>
      <c r="F30" s="43"/>
      <c r="G30" s="43"/>
      <c r="H30" s="43"/>
      <c r="I30" s="417"/>
      <c r="J30" s="1943"/>
      <c r="K30" s="1944"/>
      <c r="L30" s="16"/>
      <c r="M30" s="16"/>
      <c r="N30" s="16"/>
      <c r="O30" s="16"/>
      <c r="P30" s="1944"/>
      <c r="Q30" s="16"/>
      <c r="R30" s="426"/>
      <c r="S30" s="16"/>
      <c r="T30" s="16"/>
      <c r="U30" s="16"/>
      <c r="V30" s="371"/>
    </row>
    <row r="31" spans="2:22" ht="15" thickBot="1" x14ac:dyDescent="0.4">
      <c r="B31" s="415"/>
      <c r="C31" s="77" t="s">
        <v>159</v>
      </c>
      <c r="D31" s="77"/>
      <c r="E31" s="77"/>
      <c r="F31" s="77"/>
      <c r="G31" s="77"/>
      <c r="H31" s="46"/>
      <c r="I31" s="46"/>
      <c r="J31" s="1945"/>
      <c r="K31" s="1945"/>
      <c r="L31" s="1946"/>
      <c r="M31" s="1944"/>
      <c r="N31" s="1944"/>
      <c r="O31" s="1947"/>
      <c r="P31" s="1947"/>
      <c r="Q31" s="1947"/>
      <c r="R31" s="1948"/>
      <c r="S31" s="1949"/>
      <c r="T31" s="1947"/>
      <c r="U31" s="1947"/>
      <c r="V31" s="371"/>
    </row>
    <row r="32" spans="2:22" x14ac:dyDescent="0.35">
      <c r="B32" s="415"/>
      <c r="C32" s="44"/>
      <c r="D32" s="142" t="s">
        <v>160</v>
      </c>
      <c r="E32" s="142"/>
      <c r="F32" s="142"/>
      <c r="G32" s="142"/>
      <c r="H32" s="142"/>
      <c r="I32" s="759" t="str">
        <f t="shared" ref="I32:I48" si="4">IFERROR(J32/J$122," ")</f>
        <v xml:space="preserve"> </v>
      </c>
      <c r="J32" s="1206"/>
      <c r="K32" s="777">
        <f t="shared" ref="K32:K47" si="5">SUM(L32:Q32)</f>
        <v>0</v>
      </c>
      <c r="L32" s="761"/>
      <c r="M32" s="778"/>
      <c r="N32" s="778"/>
      <c r="O32" s="778"/>
      <c r="P32" s="778"/>
      <c r="Q32" s="778"/>
      <c r="R32" s="425"/>
      <c r="S32" s="784">
        <f t="shared" ref="S32:S47" si="6">SUM(T32:U32)</f>
        <v>0</v>
      </c>
      <c r="T32" s="761"/>
      <c r="U32" s="772"/>
      <c r="V32" s="371"/>
    </row>
    <row r="33" spans="2:22" x14ac:dyDescent="0.35">
      <c r="B33" s="415"/>
      <c r="C33" s="44"/>
      <c r="D33" s="43" t="s">
        <v>161</v>
      </c>
      <c r="E33" s="43"/>
      <c r="F33" s="43"/>
      <c r="G33" s="43"/>
      <c r="H33" s="43"/>
      <c r="I33" s="763" t="str">
        <f t="shared" si="4"/>
        <v xml:space="preserve"> </v>
      </c>
      <c r="J33" s="1204"/>
      <c r="K33" s="779">
        <f t="shared" si="5"/>
        <v>0</v>
      </c>
      <c r="L33" s="765"/>
      <c r="M33" s="780"/>
      <c r="N33" s="780"/>
      <c r="O33" s="780"/>
      <c r="P33" s="780"/>
      <c r="Q33" s="780"/>
      <c r="R33" s="426"/>
      <c r="S33" s="773">
        <f t="shared" si="6"/>
        <v>0</v>
      </c>
      <c r="T33" s="765"/>
      <c r="U33" s="774"/>
      <c r="V33" s="371"/>
    </row>
    <row r="34" spans="2:22" x14ac:dyDescent="0.35">
      <c r="B34" s="415"/>
      <c r="C34" s="44"/>
      <c r="D34" s="43" t="s">
        <v>162</v>
      </c>
      <c r="E34" s="43"/>
      <c r="F34" s="43"/>
      <c r="G34" s="43"/>
      <c r="H34" s="43"/>
      <c r="I34" s="763" t="str">
        <f t="shared" si="4"/>
        <v xml:space="preserve"> </v>
      </c>
      <c r="J34" s="1204"/>
      <c r="K34" s="779">
        <f t="shared" si="5"/>
        <v>0</v>
      </c>
      <c r="L34" s="765"/>
      <c r="M34" s="780"/>
      <c r="N34" s="780"/>
      <c r="O34" s="780"/>
      <c r="P34" s="780"/>
      <c r="Q34" s="780"/>
      <c r="R34" s="426"/>
      <c r="S34" s="773">
        <f t="shared" si="6"/>
        <v>0</v>
      </c>
      <c r="T34" s="765"/>
      <c r="U34" s="774"/>
      <c r="V34" s="371"/>
    </row>
    <row r="35" spans="2:22" x14ac:dyDescent="0.35">
      <c r="B35" s="415"/>
      <c r="C35" s="44"/>
      <c r="D35" s="43" t="s">
        <v>163</v>
      </c>
      <c r="E35" s="43"/>
      <c r="F35" s="43"/>
      <c r="G35" s="43"/>
      <c r="H35" s="43"/>
      <c r="I35" s="763" t="str">
        <f t="shared" si="4"/>
        <v xml:space="preserve"> </v>
      </c>
      <c r="J35" s="1204"/>
      <c r="K35" s="779">
        <f t="shared" si="5"/>
        <v>0</v>
      </c>
      <c r="L35" s="765"/>
      <c r="M35" s="780"/>
      <c r="N35" s="780"/>
      <c r="O35" s="780"/>
      <c r="P35" s="780"/>
      <c r="Q35" s="780"/>
      <c r="R35" s="426"/>
      <c r="S35" s="773">
        <f t="shared" si="6"/>
        <v>0</v>
      </c>
      <c r="T35" s="765"/>
      <c r="U35" s="774"/>
      <c r="V35" s="371"/>
    </row>
    <row r="36" spans="2:22" x14ac:dyDescent="0.35">
      <c r="B36" s="415"/>
      <c r="C36" s="44"/>
      <c r="D36" s="43" t="s">
        <v>164</v>
      </c>
      <c r="E36" s="43"/>
      <c r="F36" s="43"/>
      <c r="G36" s="43"/>
      <c r="H36" s="43"/>
      <c r="I36" s="763" t="str">
        <f t="shared" si="4"/>
        <v xml:space="preserve"> </v>
      </c>
      <c r="J36" s="1204"/>
      <c r="K36" s="779">
        <f t="shared" si="5"/>
        <v>0</v>
      </c>
      <c r="L36" s="765"/>
      <c r="M36" s="780"/>
      <c r="N36" s="780"/>
      <c r="O36" s="780"/>
      <c r="P36" s="780"/>
      <c r="Q36" s="780"/>
      <c r="R36" s="426"/>
      <c r="S36" s="773">
        <f t="shared" si="6"/>
        <v>0</v>
      </c>
      <c r="T36" s="765"/>
      <c r="U36" s="774"/>
      <c r="V36" s="371"/>
    </row>
    <row r="37" spans="2:22" x14ac:dyDescent="0.35">
      <c r="B37" s="415"/>
      <c r="C37" s="44"/>
      <c r="D37" s="43" t="s">
        <v>494</v>
      </c>
      <c r="E37" s="43"/>
      <c r="F37" s="43"/>
      <c r="G37" s="322">
        <f>IFERROR(J37/(J33+J35+J36+J45),)</f>
        <v>0</v>
      </c>
      <c r="H37" s="52"/>
      <c r="I37" s="763" t="str">
        <f t="shared" si="4"/>
        <v xml:space="preserve"> </v>
      </c>
      <c r="J37" s="1204"/>
      <c r="K37" s="779">
        <f t="shared" si="5"/>
        <v>0</v>
      </c>
      <c r="L37" s="765"/>
      <c r="M37" s="780"/>
      <c r="N37" s="780"/>
      <c r="O37" s="780"/>
      <c r="P37" s="780"/>
      <c r="Q37" s="780"/>
      <c r="R37" s="426"/>
      <c r="S37" s="773">
        <f t="shared" si="6"/>
        <v>0</v>
      </c>
      <c r="T37" s="765"/>
      <c r="U37" s="774"/>
      <c r="V37" s="371"/>
    </row>
    <row r="38" spans="2:22" x14ac:dyDescent="0.35">
      <c r="B38" s="415"/>
      <c r="C38" s="44"/>
      <c r="D38" s="43" t="s">
        <v>166</v>
      </c>
      <c r="E38" s="43"/>
      <c r="F38" s="43"/>
      <c r="G38" s="322">
        <f>IFERROR(J38/(J34+J35+J36+J45),)</f>
        <v>0</v>
      </c>
      <c r="H38" s="52"/>
      <c r="I38" s="763" t="str">
        <f t="shared" si="4"/>
        <v xml:space="preserve"> </v>
      </c>
      <c r="J38" s="1204"/>
      <c r="K38" s="779">
        <f t="shared" si="5"/>
        <v>0</v>
      </c>
      <c r="L38" s="765"/>
      <c r="M38" s="780"/>
      <c r="N38" s="780"/>
      <c r="O38" s="780"/>
      <c r="P38" s="780"/>
      <c r="Q38" s="780"/>
      <c r="R38" s="426"/>
      <c r="S38" s="773">
        <f t="shared" si="6"/>
        <v>0</v>
      </c>
      <c r="T38" s="765"/>
      <c r="U38" s="774"/>
      <c r="V38" s="371"/>
    </row>
    <row r="39" spans="2:22" x14ac:dyDescent="0.35">
      <c r="B39" s="415"/>
      <c r="C39" s="44"/>
      <c r="D39" s="43" t="s">
        <v>167</v>
      </c>
      <c r="E39" s="43"/>
      <c r="F39" s="43"/>
      <c r="G39" s="43"/>
      <c r="H39" s="43"/>
      <c r="I39" s="763" t="str">
        <f t="shared" si="4"/>
        <v xml:space="preserve"> </v>
      </c>
      <c r="J39" s="1204"/>
      <c r="K39" s="779">
        <f t="shared" si="5"/>
        <v>0</v>
      </c>
      <c r="L39" s="765"/>
      <c r="M39" s="780"/>
      <c r="N39" s="780"/>
      <c r="O39" s="780"/>
      <c r="P39" s="780"/>
      <c r="Q39" s="780"/>
      <c r="R39" s="426"/>
      <c r="S39" s="773">
        <f t="shared" si="6"/>
        <v>0</v>
      </c>
      <c r="T39" s="765"/>
      <c r="U39" s="774"/>
      <c r="V39" s="371"/>
    </row>
    <row r="40" spans="2:22" x14ac:dyDescent="0.35">
      <c r="B40" s="415"/>
      <c r="C40" s="44"/>
      <c r="D40" s="43" t="s">
        <v>168</v>
      </c>
      <c r="E40" s="43"/>
      <c r="F40" s="43"/>
      <c r="G40" s="43"/>
      <c r="H40" s="43"/>
      <c r="I40" s="763" t="str">
        <f t="shared" si="4"/>
        <v xml:space="preserve"> </v>
      </c>
      <c r="J40" s="1204"/>
      <c r="K40" s="779">
        <f t="shared" si="5"/>
        <v>0</v>
      </c>
      <c r="L40" s="765"/>
      <c r="M40" s="780"/>
      <c r="N40" s="780"/>
      <c r="O40" s="780"/>
      <c r="P40" s="780"/>
      <c r="Q40" s="780"/>
      <c r="R40" s="426"/>
      <c r="S40" s="773">
        <f t="shared" si="6"/>
        <v>0</v>
      </c>
      <c r="T40" s="765"/>
      <c r="U40" s="774"/>
      <c r="V40" s="371"/>
    </row>
    <row r="41" spans="2:22" x14ac:dyDescent="0.35">
      <c r="B41" s="415"/>
      <c r="C41" s="44"/>
      <c r="D41" s="43" t="s">
        <v>169</v>
      </c>
      <c r="E41" s="43"/>
      <c r="F41" s="43"/>
      <c r="G41" s="43"/>
      <c r="H41" s="43"/>
      <c r="I41" s="763" t="str">
        <f t="shared" si="4"/>
        <v xml:space="preserve"> </v>
      </c>
      <c r="J41" s="1204"/>
      <c r="K41" s="779">
        <f t="shared" si="5"/>
        <v>0</v>
      </c>
      <c r="L41" s="765"/>
      <c r="M41" s="780"/>
      <c r="N41" s="780"/>
      <c r="O41" s="780"/>
      <c r="P41" s="780"/>
      <c r="Q41" s="780"/>
      <c r="R41" s="426"/>
      <c r="S41" s="773">
        <f t="shared" si="6"/>
        <v>0</v>
      </c>
      <c r="T41" s="765"/>
      <c r="U41" s="774"/>
      <c r="V41" s="371"/>
    </row>
    <row r="42" spans="2:22" x14ac:dyDescent="0.35">
      <c r="B42" s="415"/>
      <c r="C42" s="44"/>
      <c r="D42" s="43" t="s">
        <v>170</v>
      </c>
      <c r="E42" s="43"/>
      <c r="F42" s="43"/>
      <c r="G42" s="43"/>
      <c r="H42" s="43"/>
      <c r="I42" s="763" t="str">
        <f t="shared" si="4"/>
        <v xml:space="preserve"> </v>
      </c>
      <c r="J42" s="1204"/>
      <c r="K42" s="779">
        <f t="shared" si="5"/>
        <v>0</v>
      </c>
      <c r="L42" s="765"/>
      <c r="M42" s="780"/>
      <c r="N42" s="780"/>
      <c r="O42" s="780"/>
      <c r="P42" s="780"/>
      <c r="Q42" s="780"/>
      <c r="R42" s="426"/>
      <c r="S42" s="773">
        <f t="shared" si="6"/>
        <v>0</v>
      </c>
      <c r="T42" s="765"/>
      <c r="U42" s="774"/>
      <c r="V42" s="371"/>
    </row>
    <row r="43" spans="2:22" x14ac:dyDescent="0.35">
      <c r="B43" s="415"/>
      <c r="C43" s="44"/>
      <c r="D43" s="43" t="s">
        <v>171</v>
      </c>
      <c r="E43" s="43"/>
      <c r="F43" s="43"/>
      <c r="G43" s="43"/>
      <c r="H43" s="43"/>
      <c r="I43" s="763" t="str">
        <f t="shared" si="4"/>
        <v xml:space="preserve"> </v>
      </c>
      <c r="J43" s="1204"/>
      <c r="K43" s="779">
        <f t="shared" si="5"/>
        <v>0</v>
      </c>
      <c r="L43" s="765"/>
      <c r="M43" s="780"/>
      <c r="N43" s="780"/>
      <c r="O43" s="780"/>
      <c r="P43" s="780"/>
      <c r="Q43" s="780"/>
      <c r="R43" s="426"/>
      <c r="S43" s="773">
        <f t="shared" si="6"/>
        <v>0</v>
      </c>
      <c r="T43" s="765"/>
      <c r="U43" s="774"/>
      <c r="V43" s="371"/>
    </row>
    <row r="44" spans="2:22" x14ac:dyDescent="0.35">
      <c r="B44" s="415"/>
      <c r="C44" s="44"/>
      <c r="D44" s="43" t="s">
        <v>172</v>
      </c>
      <c r="E44" s="43"/>
      <c r="F44" s="43"/>
      <c r="G44" s="43"/>
      <c r="H44" s="43"/>
      <c r="I44" s="763" t="str">
        <f t="shared" si="4"/>
        <v xml:space="preserve"> </v>
      </c>
      <c r="J44" s="1204"/>
      <c r="K44" s="779">
        <f t="shared" si="5"/>
        <v>0</v>
      </c>
      <c r="L44" s="765"/>
      <c r="M44" s="780"/>
      <c r="N44" s="780"/>
      <c r="O44" s="780"/>
      <c r="P44" s="780"/>
      <c r="Q44" s="780"/>
      <c r="R44" s="426"/>
      <c r="S44" s="773">
        <f t="shared" si="6"/>
        <v>0</v>
      </c>
      <c r="T44" s="765"/>
      <c r="U44" s="774"/>
      <c r="V44" s="371"/>
    </row>
    <row r="45" spans="2:22" x14ac:dyDescent="0.35">
      <c r="B45" s="415"/>
      <c r="C45" s="44"/>
      <c r="D45" s="43" t="s">
        <v>173</v>
      </c>
      <c r="E45" s="43"/>
      <c r="F45" s="43"/>
      <c r="G45" s="43"/>
      <c r="H45" s="43"/>
      <c r="I45" s="763" t="str">
        <f t="shared" si="4"/>
        <v xml:space="preserve"> </v>
      </c>
      <c r="J45" s="1204"/>
      <c r="K45" s="779">
        <f t="shared" si="5"/>
        <v>0</v>
      </c>
      <c r="L45" s="765"/>
      <c r="M45" s="780"/>
      <c r="N45" s="780"/>
      <c r="O45" s="780"/>
      <c r="P45" s="780"/>
      <c r="Q45" s="780"/>
      <c r="R45" s="426"/>
      <c r="S45" s="773">
        <f t="shared" si="6"/>
        <v>0</v>
      </c>
      <c r="T45" s="765"/>
      <c r="U45" s="774"/>
      <c r="V45" s="371"/>
    </row>
    <row r="46" spans="2:22" x14ac:dyDescent="0.35">
      <c r="B46" s="415"/>
      <c r="C46" s="44"/>
      <c r="D46" s="43" t="s">
        <v>174</v>
      </c>
      <c r="E46" s="43"/>
      <c r="F46" s="43"/>
      <c r="G46" s="43"/>
      <c r="H46" s="43"/>
      <c r="I46" s="763" t="str">
        <f t="shared" si="4"/>
        <v xml:space="preserve"> </v>
      </c>
      <c r="J46" s="1204"/>
      <c r="K46" s="779">
        <f t="shared" si="5"/>
        <v>0</v>
      </c>
      <c r="L46" s="765"/>
      <c r="M46" s="780"/>
      <c r="N46" s="780"/>
      <c r="O46" s="780"/>
      <c r="P46" s="780"/>
      <c r="Q46" s="780"/>
      <c r="R46" s="426"/>
      <c r="S46" s="773">
        <f t="shared" si="6"/>
        <v>0</v>
      </c>
      <c r="T46" s="765"/>
      <c r="U46" s="774"/>
      <c r="V46" s="371"/>
    </row>
    <row r="47" spans="2:22" x14ac:dyDescent="0.35">
      <c r="B47" s="415"/>
      <c r="C47" s="44"/>
      <c r="D47" s="48" t="s">
        <v>420</v>
      </c>
      <c r="E47" s="2326"/>
      <c r="F47" s="2327"/>
      <c r="G47" s="2328"/>
      <c r="H47" s="48"/>
      <c r="I47" s="767" t="str">
        <f t="shared" si="4"/>
        <v xml:space="preserve"> </v>
      </c>
      <c r="J47" s="1205"/>
      <c r="K47" s="781">
        <f t="shared" si="5"/>
        <v>0</v>
      </c>
      <c r="L47" s="782"/>
      <c r="M47" s="783"/>
      <c r="N47" s="783"/>
      <c r="O47" s="783"/>
      <c r="P47" s="783"/>
      <c r="Q47" s="783"/>
      <c r="R47" s="426"/>
      <c r="S47" s="785">
        <f t="shared" si="6"/>
        <v>0</v>
      </c>
      <c r="T47" s="782"/>
      <c r="U47" s="786"/>
      <c r="V47" s="371"/>
    </row>
    <row r="48" spans="2:22" ht="15" thickBot="1" x14ac:dyDescent="0.4">
      <c r="B48" s="415"/>
      <c r="C48" s="44"/>
      <c r="D48" s="43"/>
      <c r="E48" s="43"/>
      <c r="F48" s="43"/>
      <c r="G48" s="47" t="s">
        <v>158</v>
      </c>
      <c r="H48" s="47"/>
      <c r="I48" s="323" t="str">
        <f t="shared" si="4"/>
        <v xml:space="preserve"> </v>
      </c>
      <c r="J48" s="36">
        <f t="shared" ref="J48:Q48" si="7">SUM(J32:J47)</f>
        <v>0</v>
      </c>
      <c r="K48" s="22">
        <f t="shared" si="7"/>
        <v>0</v>
      </c>
      <c r="L48" s="1257">
        <f t="shared" si="7"/>
        <v>0</v>
      </c>
      <c r="M48" s="1258">
        <f t="shared" si="7"/>
        <v>0</v>
      </c>
      <c r="N48" s="1258">
        <f t="shared" si="7"/>
        <v>0</v>
      </c>
      <c r="O48" s="1258">
        <f t="shared" si="7"/>
        <v>0</v>
      </c>
      <c r="P48" s="1258">
        <f t="shared" si="7"/>
        <v>0</v>
      </c>
      <c r="Q48" s="1258">
        <f t="shared" si="7"/>
        <v>0</v>
      </c>
      <c r="R48" s="427"/>
      <c r="S48" s="428">
        <f>SUM(S32:S47)</f>
        <v>0</v>
      </c>
      <c r="T48" s="1257">
        <f>SUM(T32:T47)</f>
        <v>0</v>
      </c>
      <c r="U48" s="1259">
        <f>SUM(U32:U47)</f>
        <v>0</v>
      </c>
      <c r="V48" s="371"/>
    </row>
    <row r="49" spans="2:22" ht="9" customHeight="1" thickBot="1" x14ac:dyDescent="0.4">
      <c r="B49" s="429"/>
      <c r="C49" s="28"/>
      <c r="D49" s="28"/>
      <c r="E49" s="28"/>
      <c r="F49" s="28"/>
      <c r="G49" s="28"/>
      <c r="H49" s="28"/>
      <c r="I49" s="377"/>
      <c r="J49" s="1950"/>
      <c r="K49" s="1951"/>
      <c r="L49" s="430"/>
      <c r="M49" s="29"/>
      <c r="N49" s="29"/>
      <c r="O49" s="29"/>
      <c r="P49" s="1951"/>
      <c r="Q49" s="29"/>
      <c r="R49" s="431"/>
      <c r="S49" s="29"/>
      <c r="T49" s="430"/>
      <c r="U49" s="29"/>
      <c r="V49" s="378"/>
    </row>
    <row r="50" spans="2:22" ht="15" thickBot="1" x14ac:dyDescent="0.4">
      <c r="B50" s="415"/>
      <c r="C50" s="77" t="s">
        <v>175</v>
      </c>
      <c r="D50" s="77"/>
      <c r="E50" s="77"/>
      <c r="F50" s="77"/>
      <c r="G50" s="77"/>
      <c r="H50" s="46"/>
      <c r="I50" s="46"/>
      <c r="J50" s="1945"/>
      <c r="K50" s="1945"/>
      <c r="L50" s="1946"/>
      <c r="M50" s="1944"/>
      <c r="N50" s="1944"/>
      <c r="O50" s="1947"/>
      <c r="P50" s="1947"/>
      <c r="Q50" s="1947"/>
      <c r="R50" s="1948"/>
      <c r="S50" s="1949"/>
      <c r="T50" s="1947"/>
      <c r="U50" s="1947"/>
      <c r="V50" s="371"/>
    </row>
    <row r="51" spans="2:22" x14ac:dyDescent="0.35">
      <c r="B51" s="415"/>
      <c r="C51" s="44"/>
      <c r="D51" s="142" t="s">
        <v>176</v>
      </c>
      <c r="E51" s="142"/>
      <c r="F51" s="142"/>
      <c r="G51" s="142"/>
      <c r="H51" s="142"/>
      <c r="I51" s="759" t="str">
        <f t="shared" ref="I51:I64" si="8">IFERROR(J51/J$122," ")</f>
        <v xml:space="preserve"> </v>
      </c>
      <c r="J51" s="1206"/>
      <c r="K51" s="777">
        <f t="shared" ref="K51:K63" si="9">SUM(L51:Q51)</f>
        <v>0</v>
      </c>
      <c r="L51" s="761"/>
      <c r="M51" s="778"/>
      <c r="N51" s="778"/>
      <c r="O51" s="778"/>
      <c r="P51" s="778"/>
      <c r="Q51" s="778"/>
      <c r="R51" s="425"/>
      <c r="S51" s="784">
        <f t="shared" ref="S51:S63" si="10">SUM(T51:U51)</f>
        <v>0</v>
      </c>
      <c r="T51" s="761"/>
      <c r="U51" s="772"/>
      <c r="V51" s="371"/>
    </row>
    <row r="52" spans="2:22" x14ac:dyDescent="0.35">
      <c r="B52" s="415"/>
      <c r="C52" s="44"/>
      <c r="D52" s="43" t="s">
        <v>177</v>
      </c>
      <c r="E52" s="43"/>
      <c r="F52" s="43"/>
      <c r="G52" s="43"/>
      <c r="H52" s="43"/>
      <c r="I52" s="763" t="str">
        <f t="shared" si="8"/>
        <v xml:space="preserve"> </v>
      </c>
      <c r="J52" s="1204"/>
      <c r="K52" s="779">
        <f t="shared" si="9"/>
        <v>0</v>
      </c>
      <c r="L52" s="765"/>
      <c r="M52" s="780"/>
      <c r="N52" s="780"/>
      <c r="O52" s="780"/>
      <c r="P52" s="780"/>
      <c r="Q52" s="780"/>
      <c r="R52" s="426"/>
      <c r="S52" s="773">
        <f t="shared" si="10"/>
        <v>0</v>
      </c>
      <c r="T52" s="765"/>
      <c r="U52" s="774"/>
      <c r="V52" s="371"/>
    </row>
    <row r="53" spans="2:22" x14ac:dyDescent="0.35">
      <c r="B53" s="415"/>
      <c r="C53" s="44"/>
      <c r="D53" s="43" t="s">
        <v>178</v>
      </c>
      <c r="E53" s="43"/>
      <c r="F53" s="43"/>
      <c r="G53" s="43"/>
      <c r="H53" s="43"/>
      <c r="I53" s="763" t="str">
        <f t="shared" si="8"/>
        <v xml:space="preserve"> </v>
      </c>
      <c r="J53" s="1204"/>
      <c r="K53" s="779">
        <f t="shared" si="9"/>
        <v>0</v>
      </c>
      <c r="L53" s="765"/>
      <c r="M53" s="780"/>
      <c r="N53" s="780"/>
      <c r="O53" s="780"/>
      <c r="P53" s="780"/>
      <c r="Q53" s="780"/>
      <c r="R53" s="426"/>
      <c r="S53" s="773">
        <f t="shared" si="10"/>
        <v>0</v>
      </c>
      <c r="T53" s="765"/>
      <c r="U53" s="774"/>
      <c r="V53" s="371"/>
    </row>
    <row r="54" spans="2:22" x14ac:dyDescent="0.35">
      <c r="B54" s="415"/>
      <c r="C54" s="44"/>
      <c r="D54" s="43" t="s">
        <v>179</v>
      </c>
      <c r="E54" s="43"/>
      <c r="F54" s="43"/>
      <c r="G54" s="43"/>
      <c r="H54" s="43"/>
      <c r="I54" s="763" t="str">
        <f t="shared" si="8"/>
        <v xml:space="preserve"> </v>
      </c>
      <c r="J54" s="1204"/>
      <c r="K54" s="779">
        <f t="shared" si="9"/>
        <v>0</v>
      </c>
      <c r="L54" s="765"/>
      <c r="M54" s="780"/>
      <c r="N54" s="780"/>
      <c r="O54" s="780"/>
      <c r="P54" s="780"/>
      <c r="Q54" s="780"/>
      <c r="R54" s="426"/>
      <c r="S54" s="773">
        <f t="shared" si="10"/>
        <v>0</v>
      </c>
      <c r="T54" s="765"/>
      <c r="U54" s="774"/>
      <c r="V54" s="371"/>
    </row>
    <row r="55" spans="2:22" x14ac:dyDescent="0.35">
      <c r="B55" s="415"/>
      <c r="C55" s="44"/>
      <c r="D55" s="49" t="s">
        <v>180</v>
      </c>
      <c r="E55" s="49"/>
      <c r="F55" s="49"/>
      <c r="G55" s="49"/>
      <c r="H55" s="49"/>
      <c r="I55" s="763" t="str">
        <f t="shared" si="8"/>
        <v xml:space="preserve"> </v>
      </c>
      <c r="J55" s="1204"/>
      <c r="K55" s="779">
        <f t="shared" si="9"/>
        <v>0</v>
      </c>
      <c r="L55" s="765"/>
      <c r="M55" s="780"/>
      <c r="N55" s="780"/>
      <c r="O55" s="780"/>
      <c r="P55" s="780"/>
      <c r="Q55" s="780"/>
      <c r="R55" s="426"/>
      <c r="S55" s="773">
        <f t="shared" si="10"/>
        <v>0</v>
      </c>
      <c r="T55" s="765"/>
      <c r="U55" s="774"/>
      <c r="V55" s="371"/>
    </row>
    <row r="56" spans="2:22" x14ac:dyDescent="0.35">
      <c r="B56" s="415"/>
      <c r="C56" s="44"/>
      <c r="D56" s="43" t="s">
        <v>181</v>
      </c>
      <c r="E56" s="43"/>
      <c r="F56" s="43"/>
      <c r="G56" s="43"/>
      <c r="H56" s="43"/>
      <c r="I56" s="763" t="str">
        <f t="shared" si="8"/>
        <v xml:space="preserve"> </v>
      </c>
      <c r="J56" s="1204"/>
      <c r="K56" s="779">
        <f t="shared" si="9"/>
        <v>0</v>
      </c>
      <c r="L56" s="765"/>
      <c r="M56" s="780"/>
      <c r="N56" s="780"/>
      <c r="O56" s="780"/>
      <c r="P56" s="780"/>
      <c r="Q56" s="780"/>
      <c r="R56" s="426"/>
      <c r="S56" s="773">
        <f t="shared" si="10"/>
        <v>0</v>
      </c>
      <c r="T56" s="765"/>
      <c r="U56" s="774"/>
      <c r="V56" s="371"/>
    </row>
    <row r="57" spans="2:22" x14ac:dyDescent="0.35">
      <c r="B57" s="415"/>
      <c r="C57" s="44"/>
      <c r="D57" s="43" t="s">
        <v>182</v>
      </c>
      <c r="E57" s="43"/>
      <c r="F57" s="43"/>
      <c r="G57" s="43"/>
      <c r="H57" s="43"/>
      <c r="I57" s="763" t="str">
        <f t="shared" si="8"/>
        <v xml:space="preserve"> </v>
      </c>
      <c r="J57" s="1204"/>
      <c r="K57" s="779">
        <f t="shared" si="9"/>
        <v>0</v>
      </c>
      <c r="L57" s="765"/>
      <c r="M57" s="780"/>
      <c r="N57" s="780"/>
      <c r="O57" s="780"/>
      <c r="P57" s="780"/>
      <c r="Q57" s="780"/>
      <c r="R57" s="426"/>
      <c r="S57" s="773">
        <f t="shared" si="10"/>
        <v>0</v>
      </c>
      <c r="T57" s="765"/>
      <c r="U57" s="774"/>
      <c r="V57" s="371"/>
    </row>
    <row r="58" spans="2:22" x14ac:dyDescent="0.35">
      <c r="B58" s="415"/>
      <c r="C58" s="44"/>
      <c r="D58" s="43" t="s">
        <v>183</v>
      </c>
      <c r="E58" s="43"/>
      <c r="F58" s="43"/>
      <c r="G58" s="43"/>
      <c r="H58" s="43"/>
      <c r="I58" s="763" t="str">
        <f t="shared" si="8"/>
        <v xml:space="preserve"> </v>
      </c>
      <c r="J58" s="1204"/>
      <c r="K58" s="779">
        <f t="shared" si="9"/>
        <v>0</v>
      </c>
      <c r="L58" s="765"/>
      <c r="M58" s="780"/>
      <c r="N58" s="780"/>
      <c r="O58" s="780"/>
      <c r="P58" s="780"/>
      <c r="Q58" s="780"/>
      <c r="R58" s="426"/>
      <c r="S58" s="773">
        <f t="shared" si="10"/>
        <v>0</v>
      </c>
      <c r="T58" s="765"/>
      <c r="U58" s="774"/>
      <c r="V58" s="371"/>
    </row>
    <row r="59" spans="2:22" x14ac:dyDescent="0.35">
      <c r="B59" s="415"/>
      <c r="C59" s="44"/>
      <c r="D59" s="49" t="s">
        <v>184</v>
      </c>
      <c r="E59" s="49"/>
      <c r="F59" s="49"/>
      <c r="G59" s="49"/>
      <c r="H59" s="49"/>
      <c r="I59" s="763" t="str">
        <f t="shared" si="8"/>
        <v xml:space="preserve"> </v>
      </c>
      <c r="J59" s="1204"/>
      <c r="K59" s="779">
        <f t="shared" si="9"/>
        <v>0</v>
      </c>
      <c r="L59" s="765"/>
      <c r="M59" s="780"/>
      <c r="N59" s="780"/>
      <c r="O59" s="780"/>
      <c r="P59" s="780"/>
      <c r="Q59" s="780"/>
      <c r="R59" s="426"/>
      <c r="S59" s="773">
        <f t="shared" si="10"/>
        <v>0</v>
      </c>
      <c r="T59" s="765"/>
      <c r="U59" s="774"/>
      <c r="V59" s="371"/>
    </row>
    <row r="60" spans="2:22" x14ac:dyDescent="0.35">
      <c r="B60" s="415"/>
      <c r="C60" s="44"/>
      <c r="D60" s="49" t="s">
        <v>185</v>
      </c>
      <c r="E60" s="49"/>
      <c r="F60" s="49"/>
      <c r="G60" s="49"/>
      <c r="H60" s="49"/>
      <c r="I60" s="763" t="str">
        <f t="shared" si="8"/>
        <v xml:space="preserve"> </v>
      </c>
      <c r="J60" s="1204"/>
      <c r="K60" s="779">
        <f t="shared" si="9"/>
        <v>0</v>
      </c>
      <c r="L60" s="765"/>
      <c r="M60" s="780"/>
      <c r="N60" s="780"/>
      <c r="O60" s="780"/>
      <c r="P60" s="780"/>
      <c r="Q60" s="780"/>
      <c r="R60" s="426"/>
      <c r="S60" s="773">
        <f t="shared" si="10"/>
        <v>0</v>
      </c>
      <c r="T60" s="765"/>
      <c r="U60" s="774"/>
      <c r="V60" s="371"/>
    </row>
    <row r="61" spans="2:22" x14ac:dyDescent="0.35">
      <c r="B61" s="415"/>
      <c r="C61" s="44"/>
      <c r="D61" s="49" t="s">
        <v>186</v>
      </c>
      <c r="E61" s="49"/>
      <c r="F61" s="49"/>
      <c r="G61" s="49"/>
      <c r="H61" s="49"/>
      <c r="I61" s="763" t="str">
        <f t="shared" si="8"/>
        <v xml:space="preserve"> </v>
      </c>
      <c r="J61" s="1204"/>
      <c r="K61" s="779">
        <f t="shared" si="9"/>
        <v>0</v>
      </c>
      <c r="L61" s="787"/>
      <c r="M61" s="788"/>
      <c r="N61" s="788"/>
      <c r="O61" s="788"/>
      <c r="P61" s="788"/>
      <c r="Q61" s="788"/>
      <c r="R61" s="426"/>
      <c r="S61" s="773">
        <f t="shared" si="10"/>
        <v>0</v>
      </c>
      <c r="T61" s="787"/>
      <c r="U61" s="790"/>
      <c r="V61" s="371"/>
    </row>
    <row r="62" spans="2:22" x14ac:dyDescent="0.35">
      <c r="B62" s="415"/>
      <c r="C62" s="44"/>
      <c r="D62" s="82" t="s">
        <v>187</v>
      </c>
      <c r="E62" s="82"/>
      <c r="F62" s="82"/>
      <c r="G62" s="82"/>
      <c r="H62" s="82"/>
      <c r="I62" s="763" t="str">
        <f t="shared" si="8"/>
        <v xml:space="preserve"> </v>
      </c>
      <c r="J62" s="1204"/>
      <c r="K62" s="779">
        <f t="shared" si="9"/>
        <v>0</v>
      </c>
      <c r="L62" s="787"/>
      <c r="M62" s="788"/>
      <c r="N62" s="788"/>
      <c r="O62" s="788"/>
      <c r="P62" s="788"/>
      <c r="Q62" s="788"/>
      <c r="R62" s="426"/>
      <c r="S62" s="773">
        <f t="shared" si="10"/>
        <v>0</v>
      </c>
      <c r="T62" s="787"/>
      <c r="U62" s="790"/>
      <c r="V62" s="371"/>
    </row>
    <row r="63" spans="2:22" x14ac:dyDescent="0.35">
      <c r="B63" s="415"/>
      <c r="C63" s="44"/>
      <c r="D63" s="48" t="s">
        <v>420</v>
      </c>
      <c r="E63" s="2326"/>
      <c r="F63" s="2327"/>
      <c r="G63" s="2328"/>
      <c r="H63" s="48"/>
      <c r="I63" s="767" t="str">
        <f t="shared" si="8"/>
        <v xml:space="preserve"> </v>
      </c>
      <c r="J63" s="1205"/>
      <c r="K63" s="781">
        <f t="shared" si="9"/>
        <v>0</v>
      </c>
      <c r="L63" s="769"/>
      <c r="M63" s="789"/>
      <c r="N63" s="789"/>
      <c r="O63" s="789"/>
      <c r="P63" s="789"/>
      <c r="Q63" s="789"/>
      <c r="R63" s="426"/>
      <c r="S63" s="785">
        <f t="shared" si="10"/>
        <v>0</v>
      </c>
      <c r="T63" s="769"/>
      <c r="U63" s="776"/>
      <c r="V63" s="371"/>
    </row>
    <row r="64" spans="2:22" ht="15" thickBot="1" x14ac:dyDescent="0.4">
      <c r="B64" s="415"/>
      <c r="C64" s="44"/>
      <c r="D64" s="43"/>
      <c r="E64" s="43"/>
      <c r="F64" s="43"/>
      <c r="G64" s="47" t="s">
        <v>158</v>
      </c>
      <c r="H64" s="47"/>
      <c r="I64" s="323" t="str">
        <f t="shared" si="8"/>
        <v xml:space="preserve"> </v>
      </c>
      <c r="J64" s="36">
        <f t="shared" ref="J64:Q64" si="11">SUM(J51:J63)</f>
        <v>0</v>
      </c>
      <c r="K64" s="22">
        <f t="shared" si="11"/>
        <v>0</v>
      </c>
      <c r="L64" s="1257">
        <f t="shared" si="11"/>
        <v>0</v>
      </c>
      <c r="M64" s="1258">
        <f t="shared" si="11"/>
        <v>0</v>
      </c>
      <c r="N64" s="1258">
        <f t="shared" si="11"/>
        <v>0</v>
      </c>
      <c r="O64" s="1258">
        <f t="shared" si="11"/>
        <v>0</v>
      </c>
      <c r="P64" s="1258">
        <f t="shared" si="11"/>
        <v>0</v>
      </c>
      <c r="Q64" s="1258">
        <f t="shared" si="11"/>
        <v>0</v>
      </c>
      <c r="R64" s="427"/>
      <c r="S64" s="428">
        <f>SUM(S51:S63)</f>
        <v>0</v>
      </c>
      <c r="T64" s="1257">
        <f>SUM(T51:T63)</f>
        <v>0</v>
      </c>
      <c r="U64" s="1259">
        <f>SUM(U51:U63)</f>
        <v>0</v>
      </c>
      <c r="V64" s="371"/>
    </row>
    <row r="65" spans="2:22" ht="3.75" customHeight="1" x14ac:dyDescent="0.35">
      <c r="B65" s="415"/>
      <c r="C65" s="43"/>
      <c r="D65" s="43"/>
      <c r="E65" s="43"/>
      <c r="F65" s="43"/>
      <c r="G65" s="43"/>
      <c r="H65" s="43"/>
      <c r="I65" s="372"/>
      <c r="J65" s="1952"/>
      <c r="K65" s="1953"/>
      <c r="L65" s="432"/>
      <c r="M65" s="328"/>
      <c r="N65" s="328"/>
      <c r="O65" s="328"/>
      <c r="P65" s="1953"/>
      <c r="Q65" s="328"/>
      <c r="R65" s="433"/>
      <c r="S65" s="328"/>
      <c r="T65" s="432"/>
      <c r="U65" s="328"/>
      <c r="V65" s="371"/>
    </row>
    <row r="66" spans="2:22" ht="15" thickBot="1" x14ac:dyDescent="0.4">
      <c r="B66" s="415"/>
      <c r="C66" s="77" t="s">
        <v>188</v>
      </c>
      <c r="D66" s="77"/>
      <c r="E66" s="77"/>
      <c r="F66" s="77"/>
      <c r="G66" s="77"/>
      <c r="H66" s="46"/>
      <c r="I66" s="46"/>
      <c r="J66" s="1945"/>
      <c r="K66" s="1945"/>
      <c r="L66" s="1946"/>
      <c r="M66" s="1944"/>
      <c r="N66" s="1944"/>
      <c r="O66" s="1947"/>
      <c r="P66" s="1947"/>
      <c r="Q66" s="1947"/>
      <c r="R66" s="1948"/>
      <c r="S66" s="1949"/>
      <c r="T66" s="1947"/>
      <c r="U66" s="1947"/>
      <c r="V66" s="371"/>
    </row>
    <row r="67" spans="2:22" x14ac:dyDescent="0.35">
      <c r="B67" s="415"/>
      <c r="C67" s="44"/>
      <c r="D67" s="142" t="s">
        <v>189</v>
      </c>
      <c r="E67" s="142"/>
      <c r="F67" s="142"/>
      <c r="G67" s="142"/>
      <c r="H67" s="142"/>
      <c r="I67" s="759" t="str">
        <f>IFERROR(J67/J$122," ")</f>
        <v xml:space="preserve"> </v>
      </c>
      <c r="J67" s="1206"/>
      <c r="K67" s="777">
        <f>SUM(L67:Q67)</f>
        <v>0</v>
      </c>
      <c r="L67" s="761"/>
      <c r="M67" s="778"/>
      <c r="N67" s="778"/>
      <c r="O67" s="778"/>
      <c r="P67" s="778"/>
      <c r="Q67" s="778"/>
      <c r="R67" s="425"/>
      <c r="S67" s="784">
        <f>SUM(T67:U67)</f>
        <v>0</v>
      </c>
      <c r="T67" s="761"/>
      <c r="U67" s="772"/>
      <c r="V67" s="371"/>
    </row>
    <row r="68" spans="2:22" x14ac:dyDescent="0.35">
      <c r="B68" s="415"/>
      <c r="C68" s="44"/>
      <c r="D68" s="43" t="s">
        <v>190</v>
      </c>
      <c r="E68" s="43"/>
      <c r="F68" s="43"/>
      <c r="G68" s="43"/>
      <c r="H68" s="43"/>
      <c r="I68" s="767" t="str">
        <f>IFERROR(J68/J$122," ")</f>
        <v xml:space="preserve"> </v>
      </c>
      <c r="J68" s="1205"/>
      <c r="K68" s="781">
        <f>SUM(L68:Q68)</f>
        <v>0</v>
      </c>
      <c r="L68" s="782"/>
      <c r="M68" s="783"/>
      <c r="N68" s="783"/>
      <c r="O68" s="783"/>
      <c r="P68" s="783"/>
      <c r="Q68" s="783"/>
      <c r="R68" s="426"/>
      <c r="S68" s="785">
        <f>SUM(T68:U68)</f>
        <v>0</v>
      </c>
      <c r="T68" s="782"/>
      <c r="U68" s="786"/>
      <c r="V68" s="371"/>
    </row>
    <row r="69" spans="2:22" ht="15" thickBot="1" x14ac:dyDescent="0.4">
      <c r="B69" s="415"/>
      <c r="C69" s="44"/>
      <c r="D69" s="43"/>
      <c r="E69" s="43"/>
      <c r="F69" s="43"/>
      <c r="G69" s="47" t="s">
        <v>158</v>
      </c>
      <c r="H69" s="47"/>
      <c r="I69" s="323" t="str">
        <f>IFERROR(J69/J$122," ")</f>
        <v xml:space="preserve"> </v>
      </c>
      <c r="J69" s="36">
        <f t="shared" ref="J69:Q69" si="12">SUM(J67:J68)</f>
        <v>0</v>
      </c>
      <c r="K69" s="22">
        <f t="shared" si="12"/>
        <v>0</v>
      </c>
      <c r="L69" s="1257">
        <f t="shared" si="12"/>
        <v>0</v>
      </c>
      <c r="M69" s="1258">
        <f t="shared" si="12"/>
        <v>0</v>
      </c>
      <c r="N69" s="1258">
        <f t="shared" si="12"/>
        <v>0</v>
      </c>
      <c r="O69" s="1258">
        <f t="shared" si="12"/>
        <v>0</v>
      </c>
      <c r="P69" s="1258">
        <f t="shared" si="12"/>
        <v>0</v>
      </c>
      <c r="Q69" s="1258">
        <f t="shared" si="12"/>
        <v>0</v>
      </c>
      <c r="R69" s="427"/>
      <c r="S69" s="428">
        <f>SUM(S67:S68)</f>
        <v>0</v>
      </c>
      <c r="T69" s="1257">
        <f>SUM(T67:T68)</f>
        <v>0</v>
      </c>
      <c r="U69" s="1259">
        <f>SUM(U67:U68)</f>
        <v>0</v>
      </c>
      <c r="V69" s="371"/>
    </row>
    <row r="70" spans="2:22" ht="3.75" customHeight="1" x14ac:dyDescent="0.35">
      <c r="B70" s="415"/>
      <c r="C70" s="43"/>
      <c r="D70" s="47"/>
      <c r="E70" s="47"/>
      <c r="F70" s="47"/>
      <c r="G70" s="47"/>
      <c r="H70" s="47"/>
      <c r="I70" s="417"/>
      <c r="J70" s="1946"/>
      <c r="K70" s="1944"/>
      <c r="L70" s="16"/>
      <c r="M70" s="16"/>
      <c r="N70" s="16"/>
      <c r="O70" s="16"/>
      <c r="P70" s="1944"/>
      <c r="Q70" s="16"/>
      <c r="R70" s="426"/>
      <c r="S70" s="16"/>
      <c r="T70" s="16"/>
      <c r="U70" s="16"/>
      <c r="V70" s="371"/>
    </row>
    <row r="71" spans="2:22" ht="15" thickBot="1" x14ac:dyDescent="0.4">
      <c r="B71" s="415"/>
      <c r="C71" s="77" t="s">
        <v>191</v>
      </c>
      <c r="D71" s="77"/>
      <c r="E71" s="77"/>
      <c r="F71" s="77"/>
      <c r="G71" s="77"/>
      <c r="H71" s="46"/>
      <c r="I71" s="46"/>
      <c r="J71" s="1945"/>
      <c r="K71" s="1945"/>
      <c r="L71" s="1946"/>
      <c r="M71" s="1944"/>
      <c r="N71" s="1944"/>
      <c r="O71" s="1947"/>
      <c r="P71" s="1947"/>
      <c r="Q71" s="1947"/>
      <c r="R71" s="1948"/>
      <c r="S71" s="1949"/>
      <c r="T71" s="1947"/>
      <c r="U71" s="1947"/>
      <c r="V71" s="371"/>
    </row>
    <row r="72" spans="2:22" x14ac:dyDescent="0.35">
      <c r="B72" s="415"/>
      <c r="C72" s="44"/>
      <c r="D72" s="142" t="s">
        <v>192</v>
      </c>
      <c r="E72" s="142"/>
      <c r="F72" s="142"/>
      <c r="G72" s="142"/>
      <c r="H72" s="142"/>
      <c r="I72" s="759" t="str">
        <f t="shared" ref="I72:I77" si="13">IFERROR(J72/J$122," ")</f>
        <v xml:space="preserve"> </v>
      </c>
      <c r="J72" s="1206"/>
      <c r="K72" s="777">
        <f>SUM(L72:Q72)</f>
        <v>0</v>
      </c>
      <c r="L72" s="761"/>
      <c r="M72" s="778"/>
      <c r="N72" s="778"/>
      <c r="O72" s="778"/>
      <c r="P72" s="778"/>
      <c r="Q72" s="778"/>
      <c r="R72" s="425"/>
      <c r="S72" s="784">
        <f>SUM(T72:U72)</f>
        <v>0</v>
      </c>
      <c r="T72" s="761"/>
      <c r="U72" s="772"/>
      <c r="V72" s="371"/>
    </row>
    <row r="73" spans="2:22" x14ac:dyDescent="0.35">
      <c r="B73" s="415"/>
      <c r="C73" s="44"/>
      <c r="D73" s="43" t="s">
        <v>193</v>
      </c>
      <c r="E73" s="43"/>
      <c r="F73" s="43"/>
      <c r="G73" s="43"/>
      <c r="H73" s="43"/>
      <c r="I73" s="763" t="str">
        <f t="shared" si="13"/>
        <v xml:space="preserve"> </v>
      </c>
      <c r="J73" s="1204"/>
      <c r="K73" s="779">
        <f>SUM(L73:Q73)</f>
        <v>0</v>
      </c>
      <c r="L73" s="765"/>
      <c r="M73" s="780"/>
      <c r="N73" s="780"/>
      <c r="O73" s="780"/>
      <c r="P73" s="780"/>
      <c r="Q73" s="780"/>
      <c r="R73" s="426"/>
      <c r="S73" s="773">
        <f>SUM(T73:U73)</f>
        <v>0</v>
      </c>
      <c r="T73" s="765"/>
      <c r="U73" s="774"/>
      <c r="V73" s="371"/>
    </row>
    <row r="74" spans="2:22" x14ac:dyDescent="0.35">
      <c r="B74" s="415"/>
      <c r="C74" s="44"/>
      <c r="D74" s="43" t="s">
        <v>194</v>
      </c>
      <c r="E74" s="43"/>
      <c r="F74" s="43"/>
      <c r="G74" s="43"/>
      <c r="H74" s="43"/>
      <c r="I74" s="763" t="str">
        <f t="shared" si="13"/>
        <v xml:space="preserve"> </v>
      </c>
      <c r="J74" s="1204"/>
      <c r="K74" s="779">
        <f>SUM(L74:Q74)</f>
        <v>0</v>
      </c>
      <c r="L74" s="765"/>
      <c r="M74" s="780"/>
      <c r="N74" s="780"/>
      <c r="O74" s="780"/>
      <c r="P74" s="780"/>
      <c r="Q74" s="780"/>
      <c r="R74" s="426"/>
      <c r="S74" s="773">
        <f>SUM(T74:U74)</f>
        <v>0</v>
      </c>
      <c r="T74" s="765"/>
      <c r="U74" s="774"/>
      <c r="V74" s="371"/>
    </row>
    <row r="75" spans="2:22" x14ac:dyDescent="0.35">
      <c r="B75" s="415"/>
      <c r="C75" s="44"/>
      <c r="D75" s="43" t="s">
        <v>195</v>
      </c>
      <c r="E75" s="43"/>
      <c r="F75" s="43"/>
      <c r="G75" s="43"/>
      <c r="H75" s="43"/>
      <c r="I75" s="763" t="str">
        <f t="shared" si="13"/>
        <v xml:space="preserve"> </v>
      </c>
      <c r="J75" s="1204"/>
      <c r="K75" s="779">
        <f>SUM(L75:Q75)</f>
        <v>0</v>
      </c>
      <c r="L75" s="765"/>
      <c r="M75" s="780"/>
      <c r="N75" s="780"/>
      <c r="O75" s="780"/>
      <c r="P75" s="780"/>
      <c r="Q75" s="780"/>
      <c r="R75" s="426"/>
      <c r="S75" s="773">
        <f>SUM(T75:U75)</f>
        <v>0</v>
      </c>
      <c r="T75" s="765"/>
      <c r="U75" s="774"/>
      <c r="V75" s="371"/>
    </row>
    <row r="76" spans="2:22" x14ac:dyDescent="0.35">
      <c r="B76" s="415"/>
      <c r="C76" s="44"/>
      <c r="D76" s="43" t="s">
        <v>196</v>
      </c>
      <c r="E76" s="43"/>
      <c r="F76" s="43"/>
      <c r="G76" s="43"/>
      <c r="H76" s="43"/>
      <c r="I76" s="767" t="str">
        <f t="shared" si="13"/>
        <v xml:space="preserve"> </v>
      </c>
      <c r="J76" s="1205"/>
      <c r="K76" s="791">
        <f>SUM(L76:Q76)</f>
        <v>0</v>
      </c>
      <c r="L76" s="782"/>
      <c r="M76" s="783"/>
      <c r="N76" s="783"/>
      <c r="O76" s="783"/>
      <c r="P76" s="783"/>
      <c r="Q76" s="783"/>
      <c r="R76" s="426"/>
      <c r="S76" s="785">
        <f>SUM(T76:U76)</f>
        <v>0</v>
      </c>
      <c r="T76" s="782"/>
      <c r="U76" s="786"/>
      <c r="V76" s="371"/>
    </row>
    <row r="77" spans="2:22" ht="15" thickBot="1" x14ac:dyDescent="0.4">
      <c r="B77" s="415"/>
      <c r="C77" s="44"/>
      <c r="D77" s="43"/>
      <c r="E77" s="43"/>
      <c r="F77" s="43"/>
      <c r="G77" s="47" t="s">
        <v>158</v>
      </c>
      <c r="H77" s="47"/>
      <c r="I77" s="323" t="str">
        <f t="shared" si="13"/>
        <v xml:space="preserve"> </v>
      </c>
      <c r="J77" s="36">
        <f t="shared" ref="J77:Q77" si="14">SUM(J72:J76)</f>
        <v>0</v>
      </c>
      <c r="K77" s="22">
        <f t="shared" si="14"/>
        <v>0</v>
      </c>
      <c r="L77" s="1257">
        <f t="shared" si="14"/>
        <v>0</v>
      </c>
      <c r="M77" s="1258">
        <f t="shared" si="14"/>
        <v>0</v>
      </c>
      <c r="N77" s="1258">
        <f t="shared" si="14"/>
        <v>0</v>
      </c>
      <c r="O77" s="1258">
        <f t="shared" si="14"/>
        <v>0</v>
      </c>
      <c r="P77" s="1258">
        <f t="shared" si="14"/>
        <v>0</v>
      </c>
      <c r="Q77" s="1258">
        <f t="shared" si="14"/>
        <v>0</v>
      </c>
      <c r="R77" s="427"/>
      <c r="S77" s="428">
        <f>SUM(S72:S76)</f>
        <v>0</v>
      </c>
      <c r="T77" s="1257">
        <f>SUM(T72:T76)</f>
        <v>0</v>
      </c>
      <c r="U77" s="1259">
        <f>SUM(U72:U76)</f>
        <v>0</v>
      </c>
      <c r="V77" s="371"/>
    </row>
    <row r="78" spans="2:22" ht="9" customHeight="1" thickBot="1" x14ac:dyDescent="0.4">
      <c r="B78" s="429"/>
      <c r="C78" s="28"/>
      <c r="D78" s="31"/>
      <c r="E78" s="31"/>
      <c r="F78" s="31"/>
      <c r="G78" s="31"/>
      <c r="H78" s="31"/>
      <c r="I78" s="377"/>
      <c r="J78" s="1950"/>
      <c r="K78" s="1951"/>
      <c r="L78" s="29"/>
      <c r="M78" s="29"/>
      <c r="N78" s="29"/>
      <c r="O78" s="29"/>
      <c r="P78" s="1951"/>
      <c r="Q78" s="29"/>
      <c r="R78" s="431"/>
      <c r="S78" s="29"/>
      <c r="T78" s="29"/>
      <c r="U78" s="29"/>
      <c r="V78" s="378"/>
    </row>
    <row r="79" spans="2:22" ht="15" thickBot="1" x14ac:dyDescent="0.4">
      <c r="B79" s="415"/>
      <c r="C79" s="77" t="s">
        <v>197</v>
      </c>
      <c r="D79" s="77"/>
      <c r="E79" s="77"/>
      <c r="F79" s="77"/>
      <c r="G79" s="77"/>
      <c r="H79" s="46"/>
      <c r="I79" s="46"/>
      <c r="J79" s="1945"/>
      <c r="K79" s="1945"/>
      <c r="L79" s="16"/>
      <c r="M79" s="16"/>
      <c r="N79" s="16"/>
      <c r="O79" s="16"/>
      <c r="P79" s="1944"/>
      <c r="Q79" s="16"/>
      <c r="R79" s="426"/>
      <c r="S79" s="16"/>
      <c r="T79" s="16"/>
      <c r="U79" s="16"/>
      <c r="V79" s="371"/>
    </row>
    <row r="80" spans="2:22" x14ac:dyDescent="0.35">
      <c r="B80" s="415"/>
      <c r="C80" s="44"/>
      <c r="D80" s="142" t="s">
        <v>198</v>
      </c>
      <c r="E80" s="142"/>
      <c r="F80" s="142"/>
      <c r="G80" s="142"/>
      <c r="H80" s="142"/>
      <c r="I80" s="759" t="str">
        <f t="shared" ref="I80:I88" si="15">IFERROR(J80/J$122," ")</f>
        <v xml:space="preserve"> </v>
      </c>
      <c r="J80" s="1206"/>
      <c r="K80" s="777">
        <f t="shared" ref="K80:K87" si="16">SUM(L80:Q80)</f>
        <v>0</v>
      </c>
      <c r="L80" s="761"/>
      <c r="M80" s="778"/>
      <c r="N80" s="778"/>
      <c r="O80" s="778"/>
      <c r="P80" s="778"/>
      <c r="Q80" s="778"/>
      <c r="R80" s="425"/>
      <c r="S80" s="784">
        <f t="shared" ref="S80:S87" si="17">SUM(T80:U80)</f>
        <v>0</v>
      </c>
      <c r="T80" s="761"/>
      <c r="U80" s="772"/>
      <c r="V80" s="371"/>
    </row>
    <row r="81" spans="2:22" x14ac:dyDescent="0.35">
      <c r="B81" s="415"/>
      <c r="C81" s="44"/>
      <c r="D81" s="43" t="s">
        <v>199</v>
      </c>
      <c r="E81" s="43"/>
      <c r="F81" s="43"/>
      <c r="G81" s="43"/>
      <c r="H81" s="43"/>
      <c r="I81" s="763" t="str">
        <f t="shared" si="15"/>
        <v xml:space="preserve"> </v>
      </c>
      <c r="J81" s="1204"/>
      <c r="K81" s="779">
        <f t="shared" si="16"/>
        <v>0</v>
      </c>
      <c r="L81" s="765"/>
      <c r="M81" s="780"/>
      <c r="N81" s="780"/>
      <c r="O81" s="780"/>
      <c r="P81" s="780"/>
      <c r="Q81" s="780"/>
      <c r="R81" s="426"/>
      <c r="S81" s="773">
        <f t="shared" si="17"/>
        <v>0</v>
      </c>
      <c r="T81" s="765"/>
      <c r="U81" s="774"/>
      <c r="V81" s="371"/>
    </row>
    <row r="82" spans="2:22" x14ac:dyDescent="0.35">
      <c r="B82" s="415"/>
      <c r="C82" s="44"/>
      <c r="D82" s="43" t="s">
        <v>200</v>
      </c>
      <c r="E82" s="43"/>
      <c r="F82" s="43"/>
      <c r="G82" s="43"/>
      <c r="H82" s="43"/>
      <c r="I82" s="763" t="str">
        <f t="shared" si="15"/>
        <v xml:space="preserve"> </v>
      </c>
      <c r="J82" s="1204"/>
      <c r="K82" s="779">
        <f t="shared" si="16"/>
        <v>0</v>
      </c>
      <c r="L82" s="765"/>
      <c r="M82" s="780"/>
      <c r="N82" s="780"/>
      <c r="O82" s="780"/>
      <c r="P82" s="780"/>
      <c r="Q82" s="780"/>
      <c r="R82" s="426"/>
      <c r="S82" s="773">
        <f t="shared" si="17"/>
        <v>0</v>
      </c>
      <c r="T82" s="765"/>
      <c r="U82" s="774"/>
      <c r="V82" s="371"/>
    </row>
    <row r="83" spans="2:22" x14ac:dyDescent="0.35">
      <c r="B83" s="415"/>
      <c r="C83" s="44"/>
      <c r="D83" s="48" t="s">
        <v>201</v>
      </c>
      <c r="E83" s="48"/>
      <c r="F83" s="48"/>
      <c r="G83" s="48"/>
      <c r="H83" s="48"/>
      <c r="I83" s="763" t="str">
        <f t="shared" si="15"/>
        <v xml:space="preserve"> </v>
      </c>
      <c r="J83" s="1204"/>
      <c r="K83" s="779">
        <f t="shared" si="16"/>
        <v>0</v>
      </c>
      <c r="L83" s="765"/>
      <c r="M83" s="780"/>
      <c r="N83" s="780"/>
      <c r="O83" s="780"/>
      <c r="P83" s="780"/>
      <c r="Q83" s="780"/>
      <c r="R83" s="426"/>
      <c r="S83" s="773">
        <f t="shared" si="17"/>
        <v>0</v>
      </c>
      <c r="T83" s="765"/>
      <c r="U83" s="774"/>
      <c r="V83" s="371"/>
    </row>
    <row r="84" spans="2:22" x14ac:dyDescent="0.35">
      <c r="B84" s="415"/>
      <c r="C84" s="44"/>
      <c r="D84" s="48" t="s">
        <v>202</v>
      </c>
      <c r="E84" s="48"/>
      <c r="F84" s="48"/>
      <c r="G84" s="48"/>
      <c r="H84" s="48"/>
      <c r="I84" s="763" t="str">
        <f t="shared" si="15"/>
        <v xml:space="preserve"> </v>
      </c>
      <c r="J84" s="1204"/>
      <c r="K84" s="779">
        <f t="shared" si="16"/>
        <v>0</v>
      </c>
      <c r="L84" s="765"/>
      <c r="M84" s="780"/>
      <c r="N84" s="780"/>
      <c r="O84" s="780"/>
      <c r="P84" s="780"/>
      <c r="Q84" s="780"/>
      <c r="R84" s="426"/>
      <c r="S84" s="773">
        <f t="shared" si="17"/>
        <v>0</v>
      </c>
      <c r="T84" s="765"/>
      <c r="U84" s="774"/>
      <c r="V84" s="371"/>
    </row>
    <row r="85" spans="2:22" x14ac:dyDescent="0.35">
      <c r="B85" s="415"/>
      <c r="C85" s="44"/>
      <c r="D85" s="48" t="s">
        <v>203</v>
      </c>
      <c r="E85" s="48"/>
      <c r="F85" s="48"/>
      <c r="G85" s="48"/>
      <c r="H85" s="48"/>
      <c r="I85" s="763" t="str">
        <f t="shared" si="15"/>
        <v xml:space="preserve"> </v>
      </c>
      <c r="J85" s="1204"/>
      <c r="K85" s="779">
        <f t="shared" si="16"/>
        <v>0</v>
      </c>
      <c r="L85" s="765"/>
      <c r="M85" s="780"/>
      <c r="N85" s="780"/>
      <c r="O85" s="780"/>
      <c r="P85" s="780"/>
      <c r="Q85" s="780"/>
      <c r="R85" s="426"/>
      <c r="S85" s="773">
        <f t="shared" si="17"/>
        <v>0</v>
      </c>
      <c r="T85" s="765"/>
      <c r="U85" s="774"/>
      <c r="V85" s="371"/>
    </row>
    <row r="86" spans="2:22" x14ac:dyDescent="0.35">
      <c r="B86" s="415"/>
      <c r="C86" s="44"/>
      <c r="D86" s="49" t="s">
        <v>204</v>
      </c>
      <c r="E86" s="49"/>
      <c r="F86" s="49"/>
      <c r="G86" s="49"/>
      <c r="H86" s="49"/>
      <c r="I86" s="763" t="str">
        <f t="shared" si="15"/>
        <v xml:space="preserve"> </v>
      </c>
      <c r="J86" s="1204"/>
      <c r="K86" s="779">
        <f t="shared" si="16"/>
        <v>0</v>
      </c>
      <c r="L86" s="765"/>
      <c r="M86" s="780"/>
      <c r="N86" s="780"/>
      <c r="O86" s="780"/>
      <c r="P86" s="780"/>
      <c r="Q86" s="780"/>
      <c r="R86" s="426"/>
      <c r="S86" s="773">
        <f t="shared" si="17"/>
        <v>0</v>
      </c>
      <c r="T86" s="765"/>
      <c r="U86" s="774"/>
      <c r="V86" s="371"/>
    </row>
    <row r="87" spans="2:22" x14ac:dyDescent="0.35">
      <c r="B87" s="415"/>
      <c r="C87" s="44"/>
      <c r="D87" s="48" t="s">
        <v>420</v>
      </c>
      <c r="E87" s="2326"/>
      <c r="F87" s="2327"/>
      <c r="G87" s="2328"/>
      <c r="H87" s="48"/>
      <c r="I87" s="767" t="str">
        <f t="shared" si="15"/>
        <v xml:space="preserve"> </v>
      </c>
      <c r="J87" s="1205"/>
      <c r="K87" s="791">
        <f t="shared" si="16"/>
        <v>0</v>
      </c>
      <c r="L87" s="782"/>
      <c r="M87" s="783"/>
      <c r="N87" s="783"/>
      <c r="O87" s="783"/>
      <c r="P87" s="783"/>
      <c r="Q87" s="783"/>
      <c r="R87" s="426"/>
      <c r="S87" s="785">
        <f t="shared" si="17"/>
        <v>0</v>
      </c>
      <c r="T87" s="782"/>
      <c r="U87" s="786"/>
      <c r="V87" s="371"/>
    </row>
    <row r="88" spans="2:22" ht="15" thickBot="1" x14ac:dyDescent="0.4">
      <c r="B88" s="415"/>
      <c r="C88" s="44"/>
      <c r="D88" s="43"/>
      <c r="E88" s="43"/>
      <c r="F88" s="43"/>
      <c r="G88" s="47" t="s">
        <v>158</v>
      </c>
      <c r="H88" s="47"/>
      <c r="I88" s="323" t="str">
        <f t="shared" si="15"/>
        <v xml:space="preserve"> </v>
      </c>
      <c r="J88" s="36">
        <f t="shared" ref="J88:Q88" si="18">SUM(J80:J87)</f>
        <v>0</v>
      </c>
      <c r="K88" s="22">
        <f t="shared" si="18"/>
        <v>0</v>
      </c>
      <c r="L88" s="1257">
        <f t="shared" si="18"/>
        <v>0</v>
      </c>
      <c r="M88" s="1258">
        <f t="shared" si="18"/>
        <v>0</v>
      </c>
      <c r="N88" s="1258">
        <f t="shared" si="18"/>
        <v>0</v>
      </c>
      <c r="O88" s="1258">
        <f t="shared" si="18"/>
        <v>0</v>
      </c>
      <c r="P88" s="1258">
        <f t="shared" si="18"/>
        <v>0</v>
      </c>
      <c r="Q88" s="1258">
        <f t="shared" si="18"/>
        <v>0</v>
      </c>
      <c r="R88" s="427"/>
      <c r="S88" s="428">
        <f>SUM(S80:S87)</f>
        <v>0</v>
      </c>
      <c r="T88" s="1257">
        <f>SUM(T80:T87)</f>
        <v>0</v>
      </c>
      <c r="U88" s="1259">
        <f>SUM(U80:U87)</f>
        <v>0</v>
      </c>
      <c r="V88" s="371"/>
    </row>
    <row r="89" spans="2:22" ht="3.75" customHeight="1" x14ac:dyDescent="0.35">
      <c r="B89" s="415"/>
      <c r="C89" s="43"/>
      <c r="D89" s="43"/>
      <c r="E89" s="43"/>
      <c r="F89" s="43"/>
      <c r="G89" s="43"/>
      <c r="H89" s="43"/>
      <c r="I89" s="417"/>
      <c r="J89" s="1943"/>
      <c r="K89" s="1944"/>
      <c r="L89" s="16"/>
      <c r="M89" s="16"/>
      <c r="N89" s="16"/>
      <c r="O89" s="16"/>
      <c r="P89" s="1944"/>
      <c r="Q89" s="16"/>
      <c r="R89" s="426"/>
      <c r="S89" s="16"/>
      <c r="T89" s="16"/>
      <c r="U89" s="16"/>
      <c r="V89" s="371"/>
    </row>
    <row r="90" spans="2:22" ht="15" thickBot="1" x14ac:dyDescent="0.4">
      <c r="B90" s="415"/>
      <c r="C90" s="77" t="s">
        <v>205</v>
      </c>
      <c r="D90" s="77"/>
      <c r="E90" s="77"/>
      <c r="F90" s="77"/>
      <c r="G90" s="77"/>
      <c r="H90" s="46"/>
      <c r="I90" s="46"/>
      <c r="J90" s="1945"/>
      <c r="K90" s="1945"/>
      <c r="L90" s="434"/>
      <c r="M90" s="19"/>
      <c r="N90" s="19"/>
      <c r="O90" s="19"/>
      <c r="P90" s="1944"/>
      <c r="Q90" s="19"/>
      <c r="R90" s="426"/>
      <c r="S90" s="19"/>
      <c r="T90" s="19"/>
      <c r="U90" s="19"/>
      <c r="V90" s="371"/>
    </row>
    <row r="91" spans="2:22" x14ac:dyDescent="0.35">
      <c r="B91" s="415"/>
      <c r="C91" s="44"/>
      <c r="D91" s="143" t="s">
        <v>206</v>
      </c>
      <c r="E91" s="143"/>
      <c r="F91" s="143"/>
      <c r="G91" s="143"/>
      <c r="H91" s="143"/>
      <c r="I91" s="759" t="str">
        <f>IFERROR(J91/J$122," ")</f>
        <v xml:space="preserve"> </v>
      </c>
      <c r="J91" s="1206"/>
      <c r="K91" s="777">
        <f>SUM(L91:Q91)</f>
        <v>0</v>
      </c>
      <c r="L91" s="761"/>
      <c r="M91" s="778"/>
      <c r="N91" s="778"/>
      <c r="O91" s="778"/>
      <c r="P91" s="778"/>
      <c r="Q91" s="778"/>
      <c r="R91" s="425"/>
      <c r="S91" s="784">
        <f>SUM(T91:U91)</f>
        <v>0</v>
      </c>
      <c r="T91" s="761"/>
      <c r="U91" s="772"/>
      <c r="V91" s="371"/>
    </row>
    <row r="92" spans="2:22" x14ac:dyDescent="0.35">
      <c r="B92" s="415"/>
      <c r="C92" s="44"/>
      <c r="D92" s="49" t="s">
        <v>207</v>
      </c>
      <c r="E92" s="49"/>
      <c r="F92" s="49"/>
      <c r="G92" s="49"/>
      <c r="H92" s="49"/>
      <c r="I92" s="763" t="str">
        <f>IFERROR(J92/J$122," ")</f>
        <v xml:space="preserve"> </v>
      </c>
      <c r="J92" s="1204"/>
      <c r="K92" s="779">
        <f>SUM(L92:Q92)</f>
        <v>0</v>
      </c>
      <c r="L92" s="765"/>
      <c r="M92" s="780"/>
      <c r="N92" s="780"/>
      <c r="O92" s="780"/>
      <c r="P92" s="780"/>
      <c r="Q92" s="780"/>
      <c r="R92" s="426"/>
      <c r="S92" s="773">
        <f>SUM(T92:U92)</f>
        <v>0</v>
      </c>
      <c r="T92" s="765"/>
      <c r="U92" s="774"/>
      <c r="V92" s="371"/>
    </row>
    <row r="93" spans="2:22" x14ac:dyDescent="0.35">
      <c r="B93" s="415"/>
      <c r="C93" s="44"/>
      <c r="D93" s="48" t="s">
        <v>420</v>
      </c>
      <c r="E93" s="2326"/>
      <c r="F93" s="2327"/>
      <c r="G93" s="2328"/>
      <c r="H93" s="48"/>
      <c r="I93" s="767" t="str">
        <f>IFERROR(J93/J$122," ")</f>
        <v xml:space="preserve"> </v>
      </c>
      <c r="J93" s="1205"/>
      <c r="K93" s="791">
        <f>SUM(L93:Q93)</f>
        <v>0</v>
      </c>
      <c r="L93" s="782"/>
      <c r="M93" s="783"/>
      <c r="N93" s="783"/>
      <c r="O93" s="783"/>
      <c r="P93" s="783"/>
      <c r="Q93" s="783"/>
      <c r="R93" s="426"/>
      <c r="S93" s="785">
        <f>SUM(T93:U93)</f>
        <v>0</v>
      </c>
      <c r="T93" s="782"/>
      <c r="U93" s="786"/>
      <c r="V93" s="371"/>
    </row>
    <row r="94" spans="2:22" ht="15" thickBot="1" x14ac:dyDescent="0.4">
      <c r="B94" s="415"/>
      <c r="C94" s="44"/>
      <c r="D94" s="43"/>
      <c r="E94" s="43"/>
      <c r="F94" s="43"/>
      <c r="G94" s="47" t="s">
        <v>158</v>
      </c>
      <c r="H94" s="47"/>
      <c r="I94" s="323" t="str">
        <f>IFERROR(J94/J$122," ")</f>
        <v xml:space="preserve"> </v>
      </c>
      <c r="J94" s="36">
        <f t="shared" ref="J94:Q94" si="19">SUM(J91:J93)</f>
        <v>0</v>
      </c>
      <c r="K94" s="22">
        <f t="shared" si="19"/>
        <v>0</v>
      </c>
      <c r="L94" s="1257">
        <f t="shared" si="19"/>
        <v>0</v>
      </c>
      <c r="M94" s="1258">
        <f t="shared" si="19"/>
        <v>0</v>
      </c>
      <c r="N94" s="1258">
        <f t="shared" si="19"/>
        <v>0</v>
      </c>
      <c r="O94" s="1258">
        <f t="shared" si="19"/>
        <v>0</v>
      </c>
      <c r="P94" s="1258">
        <f t="shared" si="19"/>
        <v>0</v>
      </c>
      <c r="Q94" s="1258">
        <f t="shared" si="19"/>
        <v>0</v>
      </c>
      <c r="R94" s="427"/>
      <c r="S94" s="428">
        <f>SUM(S91:S93)</f>
        <v>0</v>
      </c>
      <c r="T94" s="1257">
        <f>SUM(T91:T93)</f>
        <v>0</v>
      </c>
      <c r="U94" s="1259">
        <f>SUM(U91:U93)</f>
        <v>0</v>
      </c>
      <c r="V94" s="371"/>
    </row>
    <row r="95" spans="2:22" ht="3.75" customHeight="1" x14ac:dyDescent="0.35">
      <c r="B95" s="415"/>
      <c r="C95" s="43"/>
      <c r="D95" s="43"/>
      <c r="E95" s="43"/>
      <c r="F95" s="43"/>
      <c r="G95" s="43"/>
      <c r="H95" s="43"/>
      <c r="I95" s="417"/>
      <c r="J95" s="1943"/>
      <c r="K95" s="1944"/>
      <c r="L95" s="75"/>
      <c r="M95" s="75"/>
      <c r="N95" s="75"/>
      <c r="O95" s="75"/>
      <c r="P95" s="1944"/>
      <c r="Q95" s="75"/>
      <c r="R95" s="426"/>
      <c r="S95" s="75"/>
      <c r="T95" s="75"/>
      <c r="U95" s="75"/>
      <c r="V95" s="371"/>
    </row>
    <row r="96" spans="2:22" ht="15" thickBot="1" x14ac:dyDescent="0.4">
      <c r="B96" s="415"/>
      <c r="C96" s="77" t="s">
        <v>208</v>
      </c>
      <c r="D96" s="77"/>
      <c r="E96" s="77"/>
      <c r="F96" s="77"/>
      <c r="G96" s="77"/>
      <c r="H96" s="46"/>
      <c r="I96" s="46"/>
      <c r="J96" s="1945"/>
      <c r="K96" s="1945"/>
      <c r="L96" s="19"/>
      <c r="M96" s="19"/>
      <c r="N96" s="19"/>
      <c r="O96" s="19"/>
      <c r="P96" s="1944"/>
      <c r="Q96" s="19"/>
      <c r="R96" s="426"/>
      <c r="S96" s="19"/>
      <c r="T96" s="19"/>
      <c r="U96" s="19"/>
      <c r="V96" s="371"/>
    </row>
    <row r="97" spans="2:22" x14ac:dyDescent="0.35">
      <c r="B97" s="415"/>
      <c r="C97" s="44"/>
      <c r="D97" s="143" t="s">
        <v>209</v>
      </c>
      <c r="E97" s="143"/>
      <c r="F97" s="143"/>
      <c r="G97" s="143"/>
      <c r="H97" s="143"/>
      <c r="I97" s="759" t="str">
        <f t="shared" ref="I97:I105" si="20">IFERROR(J97/J$122," ")</f>
        <v xml:space="preserve"> </v>
      </c>
      <c r="J97" s="1206"/>
      <c r="K97" s="777">
        <f t="shared" ref="K97:K108" si="21">SUM(L97:Q97)</f>
        <v>0</v>
      </c>
      <c r="L97" s="761"/>
      <c r="M97" s="778"/>
      <c r="N97" s="778"/>
      <c r="O97" s="778"/>
      <c r="P97" s="778"/>
      <c r="Q97" s="778"/>
      <c r="R97" s="425"/>
      <c r="S97" s="784">
        <f t="shared" ref="S97:S108" si="22">SUM(T97:U97)</f>
        <v>0</v>
      </c>
      <c r="T97" s="761"/>
      <c r="U97" s="772"/>
      <c r="V97" s="371"/>
    </row>
    <row r="98" spans="2:22" x14ac:dyDescent="0.35">
      <c r="B98" s="415"/>
      <c r="C98" s="44"/>
      <c r="D98" s="49" t="s">
        <v>210</v>
      </c>
      <c r="E98" s="49"/>
      <c r="F98" s="49"/>
      <c r="G98" s="49"/>
      <c r="H98" s="49"/>
      <c r="I98" s="763" t="str">
        <f t="shared" si="20"/>
        <v xml:space="preserve"> </v>
      </c>
      <c r="J98" s="1204"/>
      <c r="K98" s="779">
        <f t="shared" si="21"/>
        <v>0</v>
      </c>
      <c r="L98" s="765"/>
      <c r="M98" s="780"/>
      <c r="N98" s="780"/>
      <c r="O98" s="780"/>
      <c r="P98" s="780"/>
      <c r="Q98" s="780"/>
      <c r="R98" s="426"/>
      <c r="S98" s="773">
        <f t="shared" si="22"/>
        <v>0</v>
      </c>
      <c r="T98" s="765"/>
      <c r="U98" s="774"/>
      <c r="V98" s="371"/>
    </row>
    <row r="99" spans="2:22" x14ac:dyDescent="0.35">
      <c r="B99" s="415"/>
      <c r="C99" s="44"/>
      <c r="D99" s="49" t="s">
        <v>1183</v>
      </c>
      <c r="E99" s="49"/>
      <c r="F99" s="49"/>
      <c r="G99" s="49"/>
      <c r="H99" s="49"/>
      <c r="I99" s="763" t="str">
        <f t="shared" si="20"/>
        <v xml:space="preserve"> </v>
      </c>
      <c r="J99" s="1565">
        <f>'4'!F25</f>
        <v>0</v>
      </c>
      <c r="K99" s="779">
        <f t="shared" si="21"/>
        <v>0</v>
      </c>
      <c r="L99" s="765"/>
      <c r="M99" s="780"/>
      <c r="N99" s="780"/>
      <c r="O99" s="780"/>
      <c r="P99" s="780"/>
      <c r="Q99" s="780"/>
      <c r="R99" s="426"/>
      <c r="S99" s="773">
        <f t="shared" si="22"/>
        <v>0</v>
      </c>
      <c r="T99" s="765"/>
      <c r="U99" s="774"/>
      <c r="V99" s="371"/>
    </row>
    <row r="100" spans="2:22" x14ac:dyDescent="0.35">
      <c r="B100" s="415"/>
      <c r="C100" s="44"/>
      <c r="D100" s="49" t="s">
        <v>211</v>
      </c>
      <c r="E100" s="49"/>
      <c r="F100" s="49"/>
      <c r="G100" s="49"/>
      <c r="H100" s="49"/>
      <c r="I100" s="763" t="str">
        <f t="shared" si="20"/>
        <v xml:space="preserve"> </v>
      </c>
      <c r="J100" s="1204"/>
      <c r="K100" s="779">
        <f t="shared" si="21"/>
        <v>0</v>
      </c>
      <c r="L100" s="765"/>
      <c r="M100" s="780"/>
      <c r="N100" s="780"/>
      <c r="O100" s="780"/>
      <c r="P100" s="780"/>
      <c r="Q100" s="780"/>
      <c r="R100" s="426"/>
      <c r="S100" s="773">
        <f t="shared" si="22"/>
        <v>0</v>
      </c>
      <c r="T100" s="765"/>
      <c r="U100" s="774"/>
      <c r="V100" s="371"/>
    </row>
    <row r="101" spans="2:22" x14ac:dyDescent="0.35">
      <c r="B101" s="415"/>
      <c r="C101" s="44"/>
      <c r="D101" s="49" t="s">
        <v>212</v>
      </c>
      <c r="E101" s="49"/>
      <c r="F101" s="49"/>
      <c r="G101" s="324" t="str">
        <f>IF(AND(J101&lt;&gt;0,'6E'!H58=0),"Complete Form 6E","")</f>
        <v/>
      </c>
      <c r="H101" s="49"/>
      <c r="I101" s="763" t="str">
        <f t="shared" si="20"/>
        <v xml:space="preserve"> </v>
      </c>
      <c r="J101" s="1204"/>
      <c r="K101" s="779">
        <f t="shared" si="21"/>
        <v>0</v>
      </c>
      <c r="L101" s="765"/>
      <c r="M101" s="780"/>
      <c r="N101" s="780"/>
      <c r="O101" s="780"/>
      <c r="P101" s="780"/>
      <c r="Q101" s="780"/>
      <c r="R101" s="426"/>
      <c r="S101" s="773">
        <f t="shared" si="22"/>
        <v>0</v>
      </c>
      <c r="T101" s="765"/>
      <c r="U101" s="774"/>
      <c r="V101" s="371"/>
    </row>
    <row r="102" spans="2:22" x14ac:dyDescent="0.35">
      <c r="B102" s="415"/>
      <c r="C102" s="44"/>
      <c r="D102" s="48" t="s">
        <v>213</v>
      </c>
      <c r="E102" s="48"/>
      <c r="F102" s="48"/>
      <c r="G102" s="324" t="str">
        <f>IF(AND(J102&lt;&gt;0,'6E'!H58=0),"Complete Form 6E","")</f>
        <v/>
      </c>
      <c r="H102" s="48"/>
      <c r="I102" s="763" t="str">
        <f t="shared" si="20"/>
        <v xml:space="preserve"> </v>
      </c>
      <c r="J102" s="1204"/>
      <c r="K102" s="779">
        <f t="shared" si="21"/>
        <v>0</v>
      </c>
      <c r="L102" s="765"/>
      <c r="M102" s="780"/>
      <c r="N102" s="780"/>
      <c r="O102" s="780"/>
      <c r="P102" s="780"/>
      <c r="Q102" s="780"/>
      <c r="R102" s="426"/>
      <c r="S102" s="773">
        <f t="shared" si="22"/>
        <v>0</v>
      </c>
      <c r="T102" s="765"/>
      <c r="U102" s="774"/>
      <c r="V102" s="371"/>
    </row>
    <row r="103" spans="2:22" x14ac:dyDescent="0.35">
      <c r="B103" s="415"/>
      <c r="C103" s="44"/>
      <c r="D103" s="48" t="s">
        <v>214</v>
      </c>
      <c r="E103" s="48"/>
      <c r="F103" s="48"/>
      <c r="G103" s="48"/>
      <c r="H103" s="48"/>
      <c r="I103" s="763" t="str">
        <f t="shared" si="20"/>
        <v xml:space="preserve"> </v>
      </c>
      <c r="J103" s="1204"/>
      <c r="K103" s="779">
        <f t="shared" si="21"/>
        <v>0</v>
      </c>
      <c r="L103" s="765"/>
      <c r="M103" s="780"/>
      <c r="N103" s="780"/>
      <c r="O103" s="780"/>
      <c r="P103" s="780"/>
      <c r="Q103" s="780"/>
      <c r="R103" s="426"/>
      <c r="S103" s="773">
        <f t="shared" si="22"/>
        <v>0</v>
      </c>
      <c r="T103" s="765"/>
      <c r="U103" s="774"/>
      <c r="V103" s="371"/>
    </row>
    <row r="104" spans="2:22" x14ac:dyDescent="0.35">
      <c r="B104" s="415"/>
      <c r="C104" s="44"/>
      <c r="D104" s="48" t="s">
        <v>215</v>
      </c>
      <c r="E104" s="48"/>
      <c r="F104" s="48"/>
      <c r="G104" s="48"/>
      <c r="H104" s="48"/>
      <c r="I104" s="763" t="str">
        <f t="shared" si="20"/>
        <v xml:space="preserve"> </v>
      </c>
      <c r="J104" s="1204"/>
      <c r="K104" s="779">
        <f t="shared" si="21"/>
        <v>0</v>
      </c>
      <c r="L104" s="765"/>
      <c r="M104" s="780"/>
      <c r="N104" s="780"/>
      <c r="O104" s="780"/>
      <c r="P104" s="780"/>
      <c r="Q104" s="780"/>
      <c r="R104" s="426"/>
      <c r="S104" s="773">
        <f t="shared" si="22"/>
        <v>0</v>
      </c>
      <c r="T104" s="765"/>
      <c r="U104" s="774"/>
      <c r="V104" s="371"/>
    </row>
    <row r="105" spans="2:22" x14ac:dyDescent="0.35">
      <c r="B105" s="415"/>
      <c r="C105" s="44"/>
      <c r="D105" s="49" t="s">
        <v>216</v>
      </c>
      <c r="E105" s="49"/>
      <c r="F105" s="49"/>
      <c r="G105" s="49"/>
      <c r="H105" s="49"/>
      <c r="I105" s="763" t="str">
        <f t="shared" si="20"/>
        <v xml:space="preserve"> </v>
      </c>
      <c r="J105" s="1204"/>
      <c r="K105" s="779">
        <f t="shared" si="21"/>
        <v>0</v>
      </c>
      <c r="L105" s="765"/>
      <c r="M105" s="780"/>
      <c r="N105" s="780"/>
      <c r="O105" s="780"/>
      <c r="P105" s="780"/>
      <c r="Q105" s="780"/>
      <c r="R105" s="426"/>
      <c r="S105" s="773">
        <f t="shared" si="22"/>
        <v>0</v>
      </c>
      <c r="T105" s="765"/>
      <c r="U105" s="774"/>
      <c r="V105" s="371"/>
    </row>
    <row r="106" spans="2:22" x14ac:dyDescent="0.35">
      <c r="B106" s="415"/>
      <c r="C106" s="44"/>
      <c r="D106" s="49" t="s">
        <v>1469</v>
      </c>
      <c r="E106" s="49"/>
      <c r="F106" s="49"/>
      <c r="G106" s="49"/>
      <c r="H106" s="49"/>
      <c r="I106" s="763"/>
      <c r="J106" s="1204"/>
      <c r="K106" s="779">
        <f t="shared" si="21"/>
        <v>0</v>
      </c>
      <c r="L106" s="765"/>
      <c r="M106" s="780"/>
      <c r="N106" s="780"/>
      <c r="O106" s="780"/>
      <c r="P106" s="780"/>
      <c r="Q106" s="780"/>
      <c r="R106" s="426"/>
      <c r="S106" s="773">
        <f t="shared" si="22"/>
        <v>0</v>
      </c>
      <c r="T106" s="765"/>
      <c r="U106" s="774"/>
      <c r="V106" s="371"/>
    </row>
    <row r="107" spans="2:22" x14ac:dyDescent="0.35">
      <c r="B107" s="415"/>
      <c r="C107" s="44"/>
      <c r="D107" s="48" t="s">
        <v>217</v>
      </c>
      <c r="E107" s="48"/>
      <c r="F107" s="48"/>
      <c r="G107" s="48"/>
      <c r="H107" s="48"/>
      <c r="I107" s="763" t="str">
        <f>IFERROR(J107/J$122," ")</f>
        <v xml:space="preserve"> </v>
      </c>
      <c r="J107" s="1204"/>
      <c r="K107" s="779">
        <f t="shared" si="21"/>
        <v>0</v>
      </c>
      <c r="L107" s="765"/>
      <c r="M107" s="780"/>
      <c r="N107" s="780"/>
      <c r="O107" s="780"/>
      <c r="P107" s="780"/>
      <c r="Q107" s="780"/>
      <c r="R107" s="426"/>
      <c r="S107" s="773">
        <f t="shared" si="22"/>
        <v>0</v>
      </c>
      <c r="T107" s="765"/>
      <c r="U107" s="774"/>
      <c r="V107" s="371"/>
    </row>
    <row r="108" spans="2:22" x14ac:dyDescent="0.35">
      <c r="B108" s="415"/>
      <c r="C108" s="44"/>
      <c r="D108" s="49" t="s">
        <v>493</v>
      </c>
      <c r="E108" s="49"/>
      <c r="F108" s="49"/>
      <c r="G108" s="49"/>
      <c r="H108" s="49"/>
      <c r="I108" s="767" t="str">
        <f>IFERROR(J108/J$122," ")</f>
        <v xml:space="preserve"> </v>
      </c>
      <c r="J108" s="1205"/>
      <c r="K108" s="791">
        <f t="shared" si="21"/>
        <v>0</v>
      </c>
      <c r="L108" s="782"/>
      <c r="M108" s="783"/>
      <c r="N108" s="783"/>
      <c r="O108" s="783"/>
      <c r="P108" s="783"/>
      <c r="Q108" s="783"/>
      <c r="R108" s="426"/>
      <c r="S108" s="785">
        <f t="shared" si="22"/>
        <v>0</v>
      </c>
      <c r="T108" s="782"/>
      <c r="U108" s="786"/>
      <c r="V108" s="371"/>
    </row>
    <row r="109" spans="2:22" ht="15" thickBot="1" x14ac:dyDescent="0.4">
      <c r="B109" s="415"/>
      <c r="C109" s="44"/>
      <c r="D109" s="43"/>
      <c r="E109" s="43"/>
      <c r="F109" s="43"/>
      <c r="G109" s="47" t="s">
        <v>158</v>
      </c>
      <c r="H109" s="47"/>
      <c r="I109" s="323" t="str">
        <f>IFERROR(J109/J$122," ")</f>
        <v xml:space="preserve"> </v>
      </c>
      <c r="J109" s="36">
        <f t="shared" ref="J109:Q109" si="23">SUM(J97:J108)</f>
        <v>0</v>
      </c>
      <c r="K109" s="22">
        <f t="shared" si="23"/>
        <v>0</v>
      </c>
      <c r="L109" s="1257">
        <f t="shared" si="23"/>
        <v>0</v>
      </c>
      <c r="M109" s="1258">
        <f>SUM(M97:M108)</f>
        <v>0</v>
      </c>
      <c r="N109" s="1258">
        <f t="shared" si="23"/>
        <v>0</v>
      </c>
      <c r="O109" s="1258">
        <f t="shared" si="23"/>
        <v>0</v>
      </c>
      <c r="P109" s="1258">
        <f t="shared" si="23"/>
        <v>0</v>
      </c>
      <c r="Q109" s="1258">
        <f t="shared" si="23"/>
        <v>0</v>
      </c>
      <c r="R109" s="427"/>
      <c r="S109" s="428">
        <f>SUM(S97:S108)</f>
        <v>0</v>
      </c>
      <c r="T109" s="1257">
        <f>SUM(T97:T108)</f>
        <v>0</v>
      </c>
      <c r="U109" s="1259">
        <f>SUM(U97:U108)</f>
        <v>0</v>
      </c>
      <c r="V109" s="371"/>
    </row>
    <row r="110" spans="2:22" ht="9" customHeight="1" thickBot="1" x14ac:dyDescent="0.4">
      <c r="B110" s="429"/>
      <c r="C110" s="30"/>
      <c r="D110" s="31"/>
      <c r="E110" s="31"/>
      <c r="F110" s="31"/>
      <c r="G110" s="31"/>
      <c r="H110" s="31"/>
      <c r="I110" s="377"/>
      <c r="J110" s="1950"/>
      <c r="K110" s="1954"/>
      <c r="L110" s="32"/>
      <c r="M110" s="32"/>
      <c r="N110" s="32"/>
      <c r="O110" s="32"/>
      <c r="P110" s="1954"/>
      <c r="Q110" s="32"/>
      <c r="R110" s="435"/>
      <c r="S110" s="32"/>
      <c r="T110" s="32"/>
      <c r="U110" s="32"/>
      <c r="V110" s="378"/>
    </row>
    <row r="111" spans="2:22" ht="3.75" customHeight="1" x14ac:dyDescent="0.35">
      <c r="B111" s="415"/>
      <c r="C111" s="46"/>
      <c r="D111" s="47"/>
      <c r="E111" s="47"/>
      <c r="F111" s="47"/>
      <c r="G111" s="47"/>
      <c r="H111" s="47"/>
      <c r="I111" s="417"/>
      <c r="J111" s="1946"/>
      <c r="K111" s="1944"/>
      <c r="L111" s="16"/>
      <c r="M111" s="16"/>
      <c r="N111" s="16"/>
      <c r="O111" s="16"/>
      <c r="P111" s="1944"/>
      <c r="Q111" s="16"/>
      <c r="R111" s="426"/>
      <c r="S111" s="16"/>
      <c r="T111" s="16"/>
      <c r="U111" s="16"/>
      <c r="V111" s="371"/>
    </row>
    <row r="112" spans="2:22" ht="15" thickBot="1" x14ac:dyDescent="0.4">
      <c r="B112" s="415"/>
      <c r="C112" s="77" t="s">
        <v>219</v>
      </c>
      <c r="D112" s="77"/>
      <c r="E112" s="77"/>
      <c r="F112" s="77"/>
      <c r="G112" s="77"/>
      <c r="H112" s="46"/>
      <c r="I112" s="46"/>
      <c r="J112" s="1945"/>
      <c r="K112" s="1945"/>
      <c r="L112" s="16"/>
      <c r="M112" s="16"/>
      <c r="N112" s="16"/>
      <c r="O112" s="16"/>
      <c r="P112" s="1949"/>
      <c r="Q112" s="16"/>
      <c r="R112" s="426"/>
      <c r="S112" s="16"/>
      <c r="T112" s="16"/>
      <c r="U112" s="16"/>
      <c r="V112" s="371"/>
    </row>
    <row r="113" spans="2:22" x14ac:dyDescent="0.35">
      <c r="B113" s="415"/>
      <c r="C113" s="67"/>
      <c r="D113" s="142" t="s">
        <v>220</v>
      </c>
      <c r="E113" s="142"/>
      <c r="F113" s="142"/>
      <c r="G113" s="142"/>
      <c r="H113" s="142"/>
      <c r="I113" s="759" t="str">
        <f t="shared" ref="I113:I120" si="24">IFERROR(J113/J$122," ")</f>
        <v xml:space="preserve"> </v>
      </c>
      <c r="J113" s="1206"/>
      <c r="K113" s="777">
        <f t="shared" ref="K113:K119" si="25">SUM(L113:Q113)</f>
        <v>0</v>
      </c>
      <c r="L113" s="761"/>
      <c r="M113" s="778"/>
      <c r="N113" s="778"/>
      <c r="O113" s="778"/>
      <c r="P113" s="778"/>
      <c r="Q113" s="778"/>
      <c r="R113" s="425"/>
      <c r="S113" s="784">
        <f t="shared" ref="S113:S119" si="26">SUM(T113:U113)</f>
        <v>0</v>
      </c>
      <c r="T113" s="761"/>
      <c r="U113" s="772"/>
      <c r="V113" s="371"/>
    </row>
    <row r="114" spans="2:22" x14ac:dyDescent="0.35">
      <c r="B114" s="415"/>
      <c r="C114" s="67"/>
      <c r="D114" s="43" t="s">
        <v>221</v>
      </c>
      <c r="E114" s="43"/>
      <c r="F114" s="43"/>
      <c r="G114" s="43"/>
      <c r="H114" s="43"/>
      <c r="I114" s="763" t="str">
        <f t="shared" si="24"/>
        <v xml:space="preserve"> </v>
      </c>
      <c r="J114" s="1204"/>
      <c r="K114" s="792">
        <f t="shared" si="25"/>
        <v>0</v>
      </c>
      <c r="L114" s="765"/>
      <c r="M114" s="780"/>
      <c r="N114" s="780"/>
      <c r="O114" s="780"/>
      <c r="P114" s="780"/>
      <c r="Q114" s="780"/>
      <c r="R114" s="426"/>
      <c r="S114" s="795">
        <f t="shared" si="26"/>
        <v>0</v>
      </c>
      <c r="T114" s="765"/>
      <c r="U114" s="774"/>
      <c r="V114" s="371"/>
    </row>
    <row r="115" spans="2:22" x14ac:dyDescent="0.35">
      <c r="B115" s="415"/>
      <c r="C115" s="44"/>
      <c r="D115" s="43" t="s">
        <v>222</v>
      </c>
      <c r="E115" s="43"/>
      <c r="F115" s="43"/>
      <c r="G115" s="43"/>
      <c r="H115" s="43"/>
      <c r="I115" s="763" t="str">
        <f t="shared" si="24"/>
        <v xml:space="preserve"> </v>
      </c>
      <c r="J115" s="1204"/>
      <c r="K115" s="792">
        <f t="shared" si="25"/>
        <v>0</v>
      </c>
      <c r="L115" s="765"/>
      <c r="M115" s="780"/>
      <c r="N115" s="780"/>
      <c r="O115" s="780"/>
      <c r="P115" s="780"/>
      <c r="Q115" s="780"/>
      <c r="R115" s="426"/>
      <c r="S115" s="795">
        <f t="shared" si="26"/>
        <v>0</v>
      </c>
      <c r="T115" s="765"/>
      <c r="U115" s="774"/>
      <c r="V115" s="371"/>
    </row>
    <row r="116" spans="2:22" x14ac:dyDescent="0.35">
      <c r="B116" s="415"/>
      <c r="C116" s="44"/>
      <c r="D116" s="43" t="s">
        <v>223</v>
      </c>
      <c r="E116" s="43"/>
      <c r="F116" s="43"/>
      <c r="G116" s="43"/>
      <c r="H116" s="43"/>
      <c r="I116" s="763" t="str">
        <f>IFERROR(J116/J$122," ")</f>
        <v xml:space="preserve"> </v>
      </c>
      <c r="J116" s="1204"/>
      <c r="K116" s="792">
        <f t="shared" si="25"/>
        <v>0</v>
      </c>
      <c r="L116" s="765"/>
      <c r="M116" s="780"/>
      <c r="N116" s="780"/>
      <c r="O116" s="780"/>
      <c r="P116" s="780"/>
      <c r="Q116" s="780"/>
      <c r="R116" s="426"/>
      <c r="S116" s="795">
        <f t="shared" si="26"/>
        <v>0</v>
      </c>
      <c r="T116" s="765"/>
      <c r="U116" s="774"/>
      <c r="V116" s="371"/>
    </row>
    <row r="117" spans="2:22" x14ac:dyDescent="0.35">
      <c r="B117" s="415"/>
      <c r="C117" s="44"/>
      <c r="D117" s="43" t="s">
        <v>224</v>
      </c>
      <c r="E117" s="43"/>
      <c r="F117" s="43"/>
      <c r="G117" s="43"/>
      <c r="H117" s="43"/>
      <c r="I117" s="763" t="str">
        <f t="shared" si="24"/>
        <v xml:space="preserve"> </v>
      </c>
      <c r="J117" s="1204"/>
      <c r="K117" s="792">
        <f t="shared" si="25"/>
        <v>0</v>
      </c>
      <c r="L117" s="765"/>
      <c r="M117" s="780"/>
      <c r="N117" s="780"/>
      <c r="O117" s="780"/>
      <c r="P117" s="780"/>
      <c r="Q117" s="780"/>
      <c r="R117" s="426"/>
      <c r="S117" s="795">
        <f t="shared" si="26"/>
        <v>0</v>
      </c>
      <c r="T117" s="765"/>
      <c r="U117" s="774"/>
      <c r="V117" s="371"/>
    </row>
    <row r="118" spans="2:22" x14ac:dyDescent="0.35">
      <c r="B118" s="415"/>
      <c r="C118" s="44"/>
      <c r="D118" s="43" t="s">
        <v>225</v>
      </c>
      <c r="E118" s="43"/>
      <c r="F118" s="43"/>
      <c r="G118" s="43"/>
      <c r="H118" s="43"/>
      <c r="I118" s="763" t="str">
        <f t="shared" si="24"/>
        <v xml:space="preserve"> </v>
      </c>
      <c r="J118" s="1204"/>
      <c r="K118" s="792">
        <f t="shared" si="25"/>
        <v>0</v>
      </c>
      <c r="L118" s="765"/>
      <c r="M118" s="780"/>
      <c r="N118" s="780"/>
      <c r="O118" s="780"/>
      <c r="P118" s="780"/>
      <c r="Q118" s="780"/>
      <c r="R118" s="426"/>
      <c r="S118" s="795">
        <f t="shared" si="26"/>
        <v>0</v>
      </c>
      <c r="T118" s="765"/>
      <c r="U118" s="774"/>
      <c r="V118" s="371"/>
    </row>
    <row r="119" spans="2:22" x14ac:dyDescent="0.35">
      <c r="B119" s="415"/>
      <c r="C119" s="44"/>
      <c r="D119" s="43" t="s">
        <v>226</v>
      </c>
      <c r="E119" s="43"/>
      <c r="F119" s="43"/>
      <c r="G119" s="43"/>
      <c r="H119" s="43"/>
      <c r="I119" s="793" t="str">
        <f t="shared" si="24"/>
        <v xml:space="preserve"> </v>
      </c>
      <c r="J119" s="1205"/>
      <c r="K119" s="794">
        <f t="shared" si="25"/>
        <v>0</v>
      </c>
      <c r="L119" s="782"/>
      <c r="M119" s="783"/>
      <c r="N119" s="783"/>
      <c r="O119" s="783"/>
      <c r="P119" s="783"/>
      <c r="Q119" s="783"/>
      <c r="R119" s="426"/>
      <c r="S119" s="797">
        <f t="shared" si="26"/>
        <v>0</v>
      </c>
      <c r="T119" s="782"/>
      <c r="U119" s="786"/>
      <c r="V119" s="371"/>
    </row>
    <row r="120" spans="2:22" ht="15" thickBot="1" x14ac:dyDescent="0.4">
      <c r="B120" s="415"/>
      <c r="C120" s="44"/>
      <c r="D120" s="43"/>
      <c r="E120" s="43"/>
      <c r="F120" s="43"/>
      <c r="G120" s="47" t="s">
        <v>158</v>
      </c>
      <c r="H120" s="47"/>
      <c r="I120" s="323" t="str">
        <f t="shared" si="24"/>
        <v xml:space="preserve"> </v>
      </c>
      <c r="J120" s="36">
        <f t="shared" ref="J120:Q120" si="27">SUM(J113:J119)</f>
        <v>0</v>
      </c>
      <c r="K120" s="22">
        <f t="shared" si="27"/>
        <v>0</v>
      </c>
      <c r="L120" s="1257">
        <f t="shared" si="27"/>
        <v>0</v>
      </c>
      <c r="M120" s="1258">
        <f t="shared" si="27"/>
        <v>0</v>
      </c>
      <c r="N120" s="1258">
        <f t="shared" si="27"/>
        <v>0</v>
      </c>
      <c r="O120" s="1258">
        <f t="shared" si="27"/>
        <v>0</v>
      </c>
      <c r="P120" s="1258">
        <f t="shared" si="27"/>
        <v>0</v>
      </c>
      <c r="Q120" s="1258">
        <f t="shared" si="27"/>
        <v>0</v>
      </c>
      <c r="R120" s="427"/>
      <c r="S120" s="796">
        <f>SUM(S113:S119)</f>
        <v>0</v>
      </c>
      <c r="T120" s="1260">
        <f>SUM(T113:T119)</f>
        <v>0</v>
      </c>
      <c r="U120" s="1261">
        <f>SUM(U113:U119)</f>
        <v>0</v>
      </c>
      <c r="V120" s="371"/>
    </row>
    <row r="121" spans="2:22" ht="7.5" customHeight="1" thickBot="1" x14ac:dyDescent="0.4">
      <c r="B121" s="415"/>
      <c r="C121" s="49"/>
      <c r="D121" s="43"/>
      <c r="E121" s="43"/>
      <c r="F121" s="43"/>
      <c r="G121" s="43"/>
      <c r="H121" s="43"/>
      <c r="I121" s="44"/>
      <c r="J121" s="20"/>
      <c r="K121" s="1944"/>
      <c r="L121" s="20"/>
      <c r="M121" s="20"/>
      <c r="N121" s="20"/>
      <c r="O121" s="20"/>
      <c r="P121" s="1944"/>
      <c r="Q121" s="20"/>
      <c r="R121" s="426"/>
      <c r="S121" s="20"/>
      <c r="T121" s="20"/>
      <c r="U121" s="20"/>
      <c r="V121" s="371"/>
    </row>
    <row r="122" spans="2:22" ht="15" thickBot="1" x14ac:dyDescent="0.4">
      <c r="B122" s="415"/>
      <c r="C122" s="144" t="s">
        <v>227</v>
      </c>
      <c r="D122" s="145"/>
      <c r="E122" s="145"/>
      <c r="F122" s="145"/>
      <c r="G122" s="145"/>
      <c r="H122" s="145"/>
      <c r="I122" s="34"/>
      <c r="J122" s="25">
        <f>J29+J48+J64+J69+J77+J88+J94+J109+J120</f>
        <v>0</v>
      </c>
      <c r="K122" s="21">
        <f>K29+K48+K64+K69+K77+K88+K94+K109+K120</f>
        <v>0</v>
      </c>
      <c r="L122" s="436"/>
      <c r="M122" s="436"/>
      <c r="N122" s="436"/>
      <c r="O122" s="436"/>
      <c r="P122" s="436"/>
      <c r="Q122" s="436"/>
      <c r="R122" s="425"/>
      <c r="S122" s="23">
        <f>S29+S48+S64+S69+S77+S88+S94+S109+S120</f>
        <v>0</v>
      </c>
      <c r="T122" s="436"/>
      <c r="U122" s="437"/>
      <c r="V122" s="371"/>
    </row>
    <row r="123" spans="2:22" ht="15" thickBot="1" x14ac:dyDescent="0.4">
      <c r="B123" s="415"/>
      <c r="C123" s="146" t="s">
        <v>228</v>
      </c>
      <c r="D123" s="147"/>
      <c r="E123" s="147"/>
      <c r="F123" s="147"/>
      <c r="G123" s="147"/>
      <c r="H123" s="147"/>
      <c r="I123" s="35"/>
      <c r="J123" s="24">
        <f>(K123+S123)</f>
        <v>0</v>
      </c>
      <c r="K123" s="22">
        <f>SUM(L123:Q123)</f>
        <v>0</v>
      </c>
      <c r="L123" s="1262">
        <f t="shared" ref="L123:Q123" si="28">L29+L48+L64+L69+L77+L88+L94+L109+L120</f>
        <v>0</v>
      </c>
      <c r="M123" s="1263">
        <f t="shared" si="28"/>
        <v>0</v>
      </c>
      <c r="N123" s="1263">
        <f t="shared" si="28"/>
        <v>0</v>
      </c>
      <c r="O123" s="1263">
        <f t="shared" si="28"/>
        <v>0</v>
      </c>
      <c r="P123" s="1263">
        <f t="shared" si="28"/>
        <v>0</v>
      </c>
      <c r="Q123" s="1263">
        <f t="shared" si="28"/>
        <v>0</v>
      </c>
      <c r="R123" s="438"/>
      <c r="S123" s="428">
        <f>SUM(T123:U123)</f>
        <v>0</v>
      </c>
      <c r="T123" s="1262">
        <f>T29+T48+T64+T69+T77+T88+T94+T109+T120</f>
        <v>0</v>
      </c>
      <c r="U123" s="1264">
        <f>U29+U48+U64+U69+U77+U88+U94+U109+U120</f>
        <v>0</v>
      </c>
      <c r="V123" s="371"/>
    </row>
    <row r="124" spans="2:22" x14ac:dyDescent="0.35">
      <c r="B124" s="415"/>
      <c r="C124" s="325"/>
      <c r="D124" s="325"/>
      <c r="E124" s="325"/>
      <c r="F124" s="325"/>
      <c r="G124" s="325"/>
      <c r="H124" s="325"/>
      <c r="I124" s="326"/>
      <c r="J124" s="2329" t="str">
        <f>IF(AND((K122+S122)&lt;&gt;0,'7A'!F51&lt;&gt;0,(K122+S122)&lt;&gt;'7A'!F51),"WARNING: Sources on Form 6A do not match Sources on Form 7A","")</f>
        <v/>
      </c>
      <c r="K124" s="2329"/>
      <c r="L124" s="2329"/>
      <c r="M124" s="2329"/>
      <c r="N124" s="2329"/>
      <c r="O124" s="2329"/>
      <c r="P124" s="16"/>
      <c r="Q124" s="16"/>
      <c r="R124" s="439"/>
      <c r="S124" s="16"/>
      <c r="T124" s="16"/>
      <c r="U124" s="16"/>
      <c r="V124" s="371"/>
    </row>
    <row r="125" spans="2:22" ht="9" customHeight="1" thickBot="1" x14ac:dyDescent="0.4">
      <c r="B125" s="429"/>
      <c r="C125" s="440"/>
      <c r="D125" s="440"/>
      <c r="E125" s="440"/>
      <c r="F125" s="440"/>
      <c r="G125" s="440"/>
      <c r="H125" s="440"/>
      <c r="I125" s="440"/>
      <c r="J125" s="441" t="s">
        <v>34</v>
      </c>
      <c r="K125" s="440"/>
      <c r="L125" s="440"/>
      <c r="M125" s="440"/>
      <c r="N125" s="440"/>
      <c r="O125" s="440"/>
      <c r="P125" s="440"/>
      <c r="Q125" s="440"/>
      <c r="R125" s="440"/>
      <c r="S125" s="440"/>
      <c r="T125" s="440"/>
      <c r="U125" s="440"/>
      <c r="V125" s="442"/>
    </row>
    <row r="128" spans="2:22" x14ac:dyDescent="0.35">
      <c r="J128" s="1438"/>
    </row>
    <row r="129" spans="10:10" x14ac:dyDescent="0.35">
      <c r="J129" s="1437"/>
    </row>
  </sheetData>
  <sheetProtection algorithmName="SHA-512" hashValue="Cs123Bl1d4tHPAERsTE0WqX2zRukgsKHpzy2GIvXB5BhmA9ShwuHwZ6Bd11Kq5qnEKxYefjw7an5LqxnCNHWsw==" saltValue="mlOoNWgHlp6xkhIlyTz4kA==" spinCount="100000" sheet="1" formatCells="0" formatColumns="0" formatRows="0"/>
  <mergeCells count="22">
    <mergeCell ref="T20:T21"/>
    <mergeCell ref="U20:U21"/>
    <mergeCell ref="C14:U14"/>
    <mergeCell ref="C16:N16"/>
    <mergeCell ref="I18:I21"/>
    <mergeCell ref="J18:J21"/>
    <mergeCell ref="K18:Q18"/>
    <mergeCell ref="S18:U18"/>
    <mergeCell ref="K19:K21"/>
    <mergeCell ref="S19:S21"/>
    <mergeCell ref="L20:L21"/>
    <mergeCell ref="M20:M21"/>
    <mergeCell ref="J124:O124"/>
    <mergeCell ref="N20:N21"/>
    <mergeCell ref="O20:O21"/>
    <mergeCell ref="P20:P21"/>
    <mergeCell ref="Q20:Q21"/>
    <mergeCell ref="E28:G28"/>
    <mergeCell ref="E47:G47"/>
    <mergeCell ref="E63:G63"/>
    <mergeCell ref="E87:G87"/>
    <mergeCell ref="E93:G93"/>
  </mergeCells>
  <conditionalFormatting sqref="J23">
    <cfRule type="expression" dxfId="91" priority="27">
      <formula>J23&lt;&gt;(K23+S23)</formula>
    </cfRule>
  </conditionalFormatting>
  <conditionalFormatting sqref="J28">
    <cfRule type="expression" dxfId="90" priority="26">
      <formula>J28&lt;&gt;(K28+S28)</formula>
    </cfRule>
  </conditionalFormatting>
  <conditionalFormatting sqref="J24:J27">
    <cfRule type="expression" dxfId="89" priority="25">
      <formula>J24&lt;&gt;(K24+S24)</formula>
    </cfRule>
  </conditionalFormatting>
  <conditionalFormatting sqref="J32">
    <cfRule type="expression" dxfId="88" priority="24">
      <formula>J32&lt;&gt;(K32+S32)</formula>
    </cfRule>
  </conditionalFormatting>
  <conditionalFormatting sqref="J51">
    <cfRule type="expression" dxfId="87" priority="23">
      <formula>J51&lt;&gt;(K51+S51)</formula>
    </cfRule>
  </conditionalFormatting>
  <conditionalFormatting sqref="J67">
    <cfRule type="expression" dxfId="86" priority="22">
      <formula>J67&lt;&gt;(K67+S67)</formula>
    </cfRule>
  </conditionalFormatting>
  <conditionalFormatting sqref="J72">
    <cfRule type="expression" dxfId="85" priority="21">
      <formula>J72&lt;&gt;(K72+S72)</formula>
    </cfRule>
  </conditionalFormatting>
  <conditionalFormatting sqref="J80">
    <cfRule type="expression" dxfId="84" priority="20">
      <formula>J80&lt;&gt;(K80+S80)</formula>
    </cfRule>
  </conditionalFormatting>
  <conditionalFormatting sqref="J91">
    <cfRule type="expression" dxfId="83" priority="19">
      <formula>J91&lt;&gt;(K91+S91)</formula>
    </cfRule>
  </conditionalFormatting>
  <conditionalFormatting sqref="J97">
    <cfRule type="expression" dxfId="82" priority="18">
      <formula>J97&lt;&gt;(K97+S97)</formula>
    </cfRule>
  </conditionalFormatting>
  <conditionalFormatting sqref="J113">
    <cfRule type="expression" dxfId="81" priority="17">
      <formula>J113&lt;&gt;(K113+S113)</formula>
    </cfRule>
  </conditionalFormatting>
  <conditionalFormatting sqref="J47">
    <cfRule type="expression" dxfId="80" priority="16">
      <formula>J47&lt;&gt;(K47+S47)</formula>
    </cfRule>
  </conditionalFormatting>
  <conditionalFormatting sqref="J63">
    <cfRule type="expression" dxfId="79" priority="15">
      <formula>J63&lt;&gt;(K63+S63)</formula>
    </cfRule>
  </conditionalFormatting>
  <conditionalFormatting sqref="J68">
    <cfRule type="expression" dxfId="78" priority="14">
      <formula>J68&lt;&gt;(K68+S68)</formula>
    </cfRule>
  </conditionalFormatting>
  <conditionalFormatting sqref="J76">
    <cfRule type="expression" dxfId="77" priority="13">
      <formula>J76&lt;&gt;(K76+S76)</formula>
    </cfRule>
  </conditionalFormatting>
  <conditionalFormatting sqref="J87">
    <cfRule type="expression" dxfId="76" priority="12">
      <formula>J87&lt;&gt;(K87+S87)</formula>
    </cfRule>
  </conditionalFormatting>
  <conditionalFormatting sqref="J93">
    <cfRule type="expression" dxfId="75" priority="11">
      <formula>J93&lt;&gt;(K93+S93)</formula>
    </cfRule>
  </conditionalFormatting>
  <conditionalFormatting sqref="J108">
    <cfRule type="expression" dxfId="74" priority="10">
      <formula>J108&lt;&gt;(K108+S108)</formula>
    </cfRule>
  </conditionalFormatting>
  <conditionalFormatting sqref="J119">
    <cfRule type="expression" dxfId="73" priority="9">
      <formula>J119&lt;&gt;(K119+S119)</formula>
    </cfRule>
  </conditionalFormatting>
  <conditionalFormatting sqref="J33:J46">
    <cfRule type="expression" dxfId="72" priority="8">
      <formula>J33&lt;&gt;(K33+S33)</formula>
    </cfRule>
  </conditionalFormatting>
  <conditionalFormatting sqref="J52:J62">
    <cfRule type="expression" dxfId="71" priority="7">
      <formula>J52&lt;&gt;(K52+S52)</formula>
    </cfRule>
  </conditionalFormatting>
  <conditionalFormatting sqref="J73:J75">
    <cfRule type="expression" dxfId="70" priority="6">
      <formula>J73&lt;&gt;(K73+S73)</formula>
    </cfRule>
  </conditionalFormatting>
  <conditionalFormatting sqref="J81:J86">
    <cfRule type="expression" dxfId="69" priority="5">
      <formula>J81&lt;&gt;(K81+S81)</formula>
    </cfRule>
  </conditionalFormatting>
  <conditionalFormatting sqref="J92">
    <cfRule type="expression" dxfId="68" priority="4">
      <formula>J92&lt;&gt;(K92+S92)</formula>
    </cfRule>
  </conditionalFormatting>
  <conditionalFormatting sqref="J98:J107">
    <cfRule type="expression" dxfId="67" priority="3">
      <formula>J98&lt;&gt;(K98+S98)</formula>
    </cfRule>
  </conditionalFormatting>
  <conditionalFormatting sqref="J114:J118">
    <cfRule type="expression" dxfId="66" priority="2">
      <formula>J114&lt;&gt;(K114+S114)</formula>
    </cfRule>
  </conditionalFormatting>
  <conditionalFormatting sqref="J123">
    <cfRule type="expression" dxfId="65" priority="28">
      <formula>$J$123&lt;&gt;(#REF!+#REF!)</formula>
    </cfRule>
  </conditionalFormatting>
  <conditionalFormatting sqref="J124:O124">
    <cfRule type="containsText" dxfId="64" priority="1" operator="containsText" text="warning">
      <formula>NOT(ISERROR(SEARCH("warning",J124)))</formula>
    </cfRule>
  </conditionalFormatting>
  <dataValidations count="2">
    <dataValidation allowBlank="1" showInputMessage="1" showErrorMessage="1" promptTitle="Rehab Contingency %" prompt="Defined as Rehab Contingency divided by the sum of Rehab, Contractor Profit, Contractor Overhead, and Bond Premium amounts_x000a__x000a_% =J27 / (J23+J24+J25+J34)" sqref="G38"/>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7"/>
  </dataValidations>
  <pageMargins left="0.25" right="0.25" top="0.75" bottom="0.75" header="0.3" footer="0.3"/>
  <pageSetup scale="81" fitToHeight="4" orientation="landscape" r:id="rId1"/>
  <headerFooter>
    <oddFooter>&amp;LForm 6A
Development Budgets&amp;CCFA Forms</oddFooter>
  </headerFooter>
  <rowBreaks count="3" manualBreakCount="3">
    <brk id="49" min="1" max="21" man="1"/>
    <brk id="78" min="1" max="21" man="1"/>
    <brk id="110" min="1"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5:L103"/>
  <sheetViews>
    <sheetView showGridLines="0" zoomScaleNormal="100" workbookViewId="0">
      <selection activeCell="J25" sqref="J25:K25"/>
    </sheetView>
  </sheetViews>
  <sheetFormatPr defaultColWidth="9.08984375" defaultRowHeight="14.5" x14ac:dyDescent="0.35"/>
  <cols>
    <col min="1" max="2" width="1.7265625" style="365" customWidth="1"/>
    <col min="3" max="3" width="2.81640625" style="365" customWidth="1"/>
    <col min="4" max="4" width="5.7265625" style="365" customWidth="1"/>
    <col min="5" max="5" width="8.6328125" style="365" customWidth="1"/>
    <col min="6" max="6" width="12.81640625" style="365" customWidth="1"/>
    <col min="7" max="7" width="10.7265625" style="365" customWidth="1"/>
    <col min="8" max="8" width="1.36328125" style="365" customWidth="1"/>
    <col min="9" max="9" width="12.6328125" style="365" bestFit="1" customWidth="1"/>
    <col min="10" max="10" width="19.26953125" style="365" customWidth="1"/>
    <col min="11" max="11" width="40.7265625" style="365" customWidth="1"/>
    <col min="12" max="12" width="1.7265625" style="365" customWidth="1"/>
    <col min="13" max="16384" width="9.08984375" style="365"/>
  </cols>
  <sheetData>
    <row r="5" spans="2:12" ht="15" thickBot="1" x14ac:dyDescent="0.4"/>
    <row r="6" spans="2:12" ht="9" customHeight="1" x14ac:dyDescent="0.35">
      <c r="B6" s="444"/>
      <c r="C6" s="445"/>
      <c r="D6" s="445"/>
      <c r="E6" s="445"/>
      <c r="F6" s="445"/>
      <c r="G6" s="445"/>
      <c r="H6" s="445"/>
      <c r="I6" s="445"/>
      <c r="J6" s="445"/>
      <c r="K6" s="445"/>
      <c r="L6" s="446"/>
    </row>
    <row r="7" spans="2:12" ht="18.5" x14ac:dyDescent="0.45">
      <c r="B7" s="447"/>
      <c r="C7" s="2155" t="s">
        <v>531</v>
      </c>
      <c r="D7" s="2155"/>
      <c r="E7" s="2155"/>
      <c r="F7" s="2155"/>
      <c r="G7" s="2155"/>
      <c r="H7" s="2155"/>
      <c r="I7" s="2155"/>
      <c r="J7" s="2155"/>
      <c r="K7" s="2155"/>
      <c r="L7" s="448"/>
    </row>
    <row r="8" spans="2:12" x14ac:dyDescent="0.35">
      <c r="B8" s="447"/>
      <c r="C8" s="449"/>
      <c r="D8" s="449"/>
      <c r="E8" s="449"/>
      <c r="F8" s="449"/>
      <c r="G8" s="449"/>
      <c r="H8" s="449"/>
      <c r="I8" s="449"/>
      <c r="J8" s="449"/>
      <c r="K8" s="449"/>
      <c r="L8" s="448"/>
    </row>
    <row r="9" spans="2:12" ht="15" thickBot="1" x14ac:dyDescent="0.4">
      <c r="B9" s="447"/>
      <c r="C9" s="2315" t="str">
        <f>IF('1'!G5="","Enter Project Name on Form 1",(CONCATENATE("Project Name: ",'1'!G5)))</f>
        <v>Enter Project Name on Form 1</v>
      </c>
      <c r="D9" s="2315"/>
      <c r="E9" s="2315"/>
      <c r="F9" s="2315"/>
      <c r="G9" s="2315"/>
      <c r="H9" s="2315"/>
      <c r="I9" s="2315"/>
      <c r="J9" s="2315"/>
      <c r="K9" s="2315"/>
      <c r="L9" s="448"/>
    </row>
    <row r="10" spans="2:12" ht="7.5" customHeight="1" thickBot="1" x14ac:dyDescent="0.4">
      <c r="B10" s="452"/>
      <c r="C10" s="453"/>
      <c r="D10" s="453"/>
      <c r="E10" s="453"/>
      <c r="F10" s="453"/>
      <c r="G10" s="453"/>
      <c r="H10" s="453"/>
      <c r="I10" s="453"/>
      <c r="J10" s="453"/>
      <c r="K10" s="417"/>
      <c r="L10" s="448"/>
    </row>
    <row r="11" spans="2:12" x14ac:dyDescent="0.35">
      <c r="B11" s="452"/>
      <c r="C11" s="67"/>
      <c r="D11" s="67"/>
      <c r="E11" s="67"/>
      <c r="F11" s="67"/>
      <c r="G11" s="67"/>
      <c r="H11" s="67"/>
      <c r="I11" s="2355" t="s">
        <v>149</v>
      </c>
      <c r="J11" s="2356"/>
      <c r="K11" s="2357"/>
      <c r="L11" s="448"/>
    </row>
    <row r="12" spans="2:12" ht="37.5" customHeight="1" thickBot="1" x14ac:dyDescent="0.4">
      <c r="B12" s="452"/>
      <c r="C12" s="68"/>
      <c r="D12" s="44"/>
      <c r="E12" s="44"/>
      <c r="F12" s="69"/>
      <c r="G12" s="69"/>
      <c r="H12" s="69"/>
      <c r="I12" s="151" t="s">
        <v>229</v>
      </c>
      <c r="J12" s="2358" t="s">
        <v>230</v>
      </c>
      <c r="K12" s="2359"/>
      <c r="L12" s="448"/>
    </row>
    <row r="13" spans="2:12" ht="15" thickBot="1" x14ac:dyDescent="0.4">
      <c r="B13" s="452"/>
      <c r="C13" s="59" t="s">
        <v>152</v>
      </c>
      <c r="D13" s="60"/>
      <c r="E13" s="60"/>
      <c r="F13" s="61"/>
      <c r="G13" s="61"/>
      <c r="H13" s="61"/>
      <c r="I13" s="42"/>
      <c r="J13" s="42"/>
      <c r="K13" s="449"/>
      <c r="L13" s="448"/>
    </row>
    <row r="14" spans="2:12" x14ac:dyDescent="0.35">
      <c r="B14" s="452"/>
      <c r="C14" s="417"/>
      <c r="D14" s="138" t="s">
        <v>153</v>
      </c>
      <c r="E14" s="138"/>
      <c r="F14" s="138"/>
      <c r="G14" s="138"/>
      <c r="H14" s="139"/>
      <c r="I14" s="1716">
        <f>'6A'!K23</f>
        <v>0</v>
      </c>
      <c r="J14" s="2352"/>
      <c r="K14" s="2353"/>
      <c r="L14" s="448"/>
    </row>
    <row r="15" spans="2:12" x14ac:dyDescent="0.35">
      <c r="B15" s="452"/>
      <c r="C15" s="417"/>
      <c r="D15" s="140" t="s">
        <v>154</v>
      </c>
      <c r="E15" s="140"/>
      <c r="F15" s="140"/>
      <c r="G15" s="140"/>
      <c r="H15" s="141"/>
      <c r="I15" s="1955">
        <f>'6A'!K24</f>
        <v>0</v>
      </c>
      <c r="J15" s="2348"/>
      <c r="K15" s="2349"/>
      <c r="L15" s="448"/>
    </row>
    <row r="16" spans="2:12" x14ac:dyDescent="0.35">
      <c r="B16" s="452"/>
      <c r="C16" s="417"/>
      <c r="D16" s="140" t="s">
        <v>155</v>
      </c>
      <c r="E16" s="140"/>
      <c r="F16" s="140"/>
      <c r="G16" s="140"/>
      <c r="H16" s="141"/>
      <c r="I16" s="1955">
        <f>'6A'!K25</f>
        <v>0</v>
      </c>
      <c r="J16" s="2348"/>
      <c r="K16" s="2349"/>
      <c r="L16" s="448"/>
    </row>
    <row r="17" spans="2:12" x14ac:dyDescent="0.35">
      <c r="B17" s="452"/>
      <c r="C17" s="417"/>
      <c r="D17" s="140" t="s">
        <v>156</v>
      </c>
      <c r="E17" s="140"/>
      <c r="F17" s="140"/>
      <c r="G17" s="140"/>
      <c r="H17" s="141"/>
      <c r="I17" s="1955">
        <f>'6A'!K26</f>
        <v>0</v>
      </c>
      <c r="J17" s="2348"/>
      <c r="K17" s="2349"/>
      <c r="L17" s="448"/>
    </row>
    <row r="18" spans="2:12" x14ac:dyDescent="0.35">
      <c r="B18" s="452"/>
      <c r="C18" s="417"/>
      <c r="D18" s="140" t="s">
        <v>157</v>
      </c>
      <c r="E18" s="140"/>
      <c r="F18" s="140"/>
      <c r="G18" s="140"/>
      <c r="H18" s="141"/>
      <c r="I18" s="1955">
        <f>'6A'!K27</f>
        <v>0</v>
      </c>
      <c r="J18" s="2348"/>
      <c r="K18" s="2349"/>
      <c r="L18" s="448"/>
    </row>
    <row r="19" spans="2:12" ht="15" thickBot="1" x14ac:dyDescent="0.4">
      <c r="B19" s="452"/>
      <c r="C19" s="417"/>
      <c r="D19" s="140" t="s">
        <v>231</v>
      </c>
      <c r="E19" s="140"/>
      <c r="F19" s="140"/>
      <c r="G19" s="140"/>
      <c r="H19" s="141"/>
      <c r="I19" s="1956">
        <f>'6A'!K28</f>
        <v>0</v>
      </c>
      <c r="J19" s="2350"/>
      <c r="K19" s="2351"/>
      <c r="L19" s="448"/>
    </row>
    <row r="20" spans="2:12" ht="3.75" customHeight="1" x14ac:dyDescent="0.35">
      <c r="B20" s="452"/>
      <c r="C20" s="46"/>
      <c r="D20" s="47"/>
      <c r="E20" s="47"/>
      <c r="F20" s="43"/>
      <c r="G20" s="43"/>
      <c r="H20" s="43"/>
      <c r="I20" s="16"/>
      <c r="J20" s="39"/>
      <c r="K20" s="449"/>
      <c r="L20" s="448"/>
    </row>
    <row r="21" spans="2:12" ht="15" thickBot="1" x14ac:dyDescent="0.4">
      <c r="B21" s="452"/>
      <c r="C21" s="59" t="s">
        <v>159</v>
      </c>
      <c r="D21" s="60"/>
      <c r="E21" s="60"/>
      <c r="F21" s="61"/>
      <c r="G21" s="61"/>
      <c r="H21" s="61"/>
      <c r="I21" s="1957"/>
      <c r="J21" s="40"/>
      <c r="K21" s="417"/>
      <c r="L21" s="448"/>
    </row>
    <row r="22" spans="2:12" x14ac:dyDescent="0.35">
      <c r="B22" s="452"/>
      <c r="C22" s="417"/>
      <c r="D22" s="138" t="s">
        <v>160</v>
      </c>
      <c r="E22" s="138"/>
      <c r="F22" s="138"/>
      <c r="G22" s="138"/>
      <c r="H22" s="139"/>
      <c r="I22" s="1716">
        <f>'6A'!K32</f>
        <v>0</v>
      </c>
      <c r="J22" s="2352"/>
      <c r="K22" s="2353"/>
      <c r="L22" s="448"/>
    </row>
    <row r="23" spans="2:12" x14ac:dyDescent="0.35">
      <c r="B23" s="452"/>
      <c r="C23" s="417"/>
      <c r="D23" s="140" t="s">
        <v>161</v>
      </c>
      <c r="E23" s="140"/>
      <c r="F23" s="140"/>
      <c r="G23" s="140"/>
      <c r="H23" s="141"/>
      <c r="I23" s="1955">
        <f>'6A'!K33</f>
        <v>0</v>
      </c>
      <c r="J23" s="2348"/>
      <c r="K23" s="2349"/>
      <c r="L23" s="448"/>
    </row>
    <row r="24" spans="2:12" x14ac:dyDescent="0.35">
      <c r="B24" s="452"/>
      <c r="C24" s="417"/>
      <c r="D24" s="140" t="s">
        <v>162</v>
      </c>
      <c r="E24" s="140"/>
      <c r="F24" s="140"/>
      <c r="G24" s="140"/>
      <c r="H24" s="141"/>
      <c r="I24" s="1955">
        <f>'6A'!K34</f>
        <v>0</v>
      </c>
      <c r="J24" s="2348"/>
      <c r="K24" s="2349"/>
      <c r="L24" s="448"/>
    </row>
    <row r="25" spans="2:12" x14ac:dyDescent="0.35">
      <c r="B25" s="452"/>
      <c r="C25" s="417"/>
      <c r="D25" s="140" t="s">
        <v>163</v>
      </c>
      <c r="E25" s="140"/>
      <c r="F25" s="140"/>
      <c r="G25" s="140"/>
      <c r="H25" s="141"/>
      <c r="I25" s="1955">
        <f>'6A'!K35</f>
        <v>0</v>
      </c>
      <c r="J25" s="2348"/>
      <c r="K25" s="2349"/>
      <c r="L25" s="448"/>
    </row>
    <row r="26" spans="2:12" x14ac:dyDescent="0.35">
      <c r="B26" s="452"/>
      <c r="C26" s="417"/>
      <c r="D26" s="140" t="s">
        <v>164</v>
      </c>
      <c r="E26" s="140"/>
      <c r="F26" s="140"/>
      <c r="G26" s="140"/>
      <c r="H26" s="141"/>
      <c r="I26" s="1955">
        <f>'6A'!K36</f>
        <v>0</v>
      </c>
      <c r="J26" s="2348"/>
      <c r="K26" s="2349"/>
      <c r="L26" s="448"/>
    </row>
    <row r="27" spans="2:12" x14ac:dyDescent="0.35">
      <c r="B27" s="452"/>
      <c r="C27" s="417"/>
      <c r="D27" s="140" t="s">
        <v>165</v>
      </c>
      <c r="E27" s="140"/>
      <c r="F27" s="140"/>
      <c r="G27" s="140"/>
      <c r="H27" s="141"/>
      <c r="I27" s="1955">
        <f>'6A'!K37</f>
        <v>0</v>
      </c>
      <c r="J27" s="2354"/>
      <c r="K27" s="2349"/>
      <c r="L27" s="448"/>
    </row>
    <row r="28" spans="2:12" x14ac:dyDescent="0.35">
      <c r="B28" s="452"/>
      <c r="C28" s="417"/>
      <c r="D28" s="140" t="s">
        <v>166</v>
      </c>
      <c r="E28" s="140"/>
      <c r="F28" s="140"/>
      <c r="G28" s="140"/>
      <c r="H28" s="141"/>
      <c r="I28" s="1955">
        <f>'6A'!K38</f>
        <v>0</v>
      </c>
      <c r="J28" s="2348"/>
      <c r="K28" s="2349"/>
      <c r="L28" s="448"/>
    </row>
    <row r="29" spans="2:12" x14ac:dyDescent="0.35">
      <c r="B29" s="452"/>
      <c r="C29" s="417"/>
      <c r="D29" s="140" t="s">
        <v>167</v>
      </c>
      <c r="E29" s="140"/>
      <c r="F29" s="140"/>
      <c r="G29" s="140"/>
      <c r="H29" s="141"/>
      <c r="I29" s="1955">
        <f>'6A'!K39</f>
        <v>0</v>
      </c>
      <c r="J29" s="2348"/>
      <c r="K29" s="2349"/>
      <c r="L29" s="448"/>
    </row>
    <row r="30" spans="2:12" x14ac:dyDescent="0.35">
      <c r="B30" s="452"/>
      <c r="C30" s="417"/>
      <c r="D30" s="140" t="s">
        <v>168</v>
      </c>
      <c r="E30" s="140"/>
      <c r="F30" s="140"/>
      <c r="G30" s="140"/>
      <c r="H30" s="141"/>
      <c r="I30" s="1955">
        <f>'6A'!K40</f>
        <v>0</v>
      </c>
      <c r="J30" s="2348"/>
      <c r="K30" s="2349"/>
      <c r="L30" s="448"/>
    </row>
    <row r="31" spans="2:12" x14ac:dyDescent="0.35">
      <c r="B31" s="452"/>
      <c r="C31" s="417"/>
      <c r="D31" s="140" t="s">
        <v>169</v>
      </c>
      <c r="E31" s="140"/>
      <c r="F31" s="140"/>
      <c r="G31" s="140"/>
      <c r="H31" s="141"/>
      <c r="I31" s="1955">
        <f>'6A'!K41</f>
        <v>0</v>
      </c>
      <c r="J31" s="2348"/>
      <c r="K31" s="2349"/>
      <c r="L31" s="448"/>
    </row>
    <row r="32" spans="2:12" x14ac:dyDescent="0.35">
      <c r="B32" s="452"/>
      <c r="C32" s="417"/>
      <c r="D32" s="140" t="s">
        <v>170</v>
      </c>
      <c r="E32" s="140"/>
      <c r="F32" s="140"/>
      <c r="G32" s="140"/>
      <c r="H32" s="141"/>
      <c r="I32" s="1955">
        <f>'6A'!K42</f>
        <v>0</v>
      </c>
      <c r="J32" s="2348"/>
      <c r="K32" s="2349"/>
      <c r="L32" s="448"/>
    </row>
    <row r="33" spans="2:12" x14ac:dyDescent="0.35">
      <c r="B33" s="452"/>
      <c r="C33" s="417"/>
      <c r="D33" s="140" t="s">
        <v>171</v>
      </c>
      <c r="E33" s="140"/>
      <c r="F33" s="140"/>
      <c r="G33" s="140"/>
      <c r="H33" s="141"/>
      <c r="I33" s="1955">
        <f>'6A'!K43</f>
        <v>0</v>
      </c>
      <c r="J33" s="2348"/>
      <c r="K33" s="2349"/>
      <c r="L33" s="448"/>
    </row>
    <row r="34" spans="2:12" x14ac:dyDescent="0.35">
      <c r="B34" s="452"/>
      <c r="C34" s="417"/>
      <c r="D34" s="140" t="s">
        <v>172</v>
      </c>
      <c r="E34" s="140"/>
      <c r="F34" s="140"/>
      <c r="G34" s="140"/>
      <c r="H34" s="141"/>
      <c r="I34" s="1955">
        <f>'6A'!K44</f>
        <v>0</v>
      </c>
      <c r="J34" s="2348"/>
      <c r="K34" s="2349"/>
      <c r="L34" s="448"/>
    </row>
    <row r="35" spans="2:12" x14ac:dyDescent="0.35">
      <c r="B35" s="452"/>
      <c r="C35" s="417"/>
      <c r="D35" s="140" t="s">
        <v>173</v>
      </c>
      <c r="E35" s="140"/>
      <c r="F35" s="140"/>
      <c r="G35" s="140"/>
      <c r="H35" s="141"/>
      <c r="I35" s="1955">
        <f>'6A'!K45</f>
        <v>0</v>
      </c>
      <c r="J35" s="2348"/>
      <c r="K35" s="2349"/>
      <c r="L35" s="448"/>
    </row>
    <row r="36" spans="2:12" x14ac:dyDescent="0.35">
      <c r="B36" s="452"/>
      <c r="C36" s="417"/>
      <c r="D36" s="140" t="s">
        <v>174</v>
      </c>
      <c r="E36" s="140"/>
      <c r="F36" s="140"/>
      <c r="G36" s="140"/>
      <c r="H36" s="141"/>
      <c r="I36" s="1955">
        <f>'6A'!K46</f>
        <v>0</v>
      </c>
      <c r="J36" s="2348"/>
      <c r="K36" s="2349"/>
      <c r="L36" s="448"/>
    </row>
    <row r="37" spans="2:12" ht="15" thickBot="1" x14ac:dyDescent="0.4">
      <c r="B37" s="452"/>
      <c r="C37" s="417"/>
      <c r="D37" s="140" t="s">
        <v>232</v>
      </c>
      <c r="E37" s="140"/>
      <c r="F37" s="140"/>
      <c r="G37" s="140"/>
      <c r="H37" s="141"/>
      <c r="I37" s="1956">
        <f>'6A'!K47</f>
        <v>0</v>
      </c>
      <c r="J37" s="2350"/>
      <c r="K37" s="2351"/>
      <c r="L37" s="448"/>
    </row>
    <row r="38" spans="2:12" ht="3.75" customHeight="1" x14ac:dyDescent="0.35">
      <c r="B38" s="452"/>
      <c r="C38" s="46"/>
      <c r="D38" s="47"/>
      <c r="E38" s="47"/>
      <c r="F38" s="43"/>
      <c r="G38" s="43"/>
      <c r="H38" s="43"/>
      <c r="I38" s="16"/>
      <c r="J38" s="39"/>
      <c r="K38" s="449"/>
      <c r="L38" s="448"/>
    </row>
    <row r="39" spans="2:12" ht="15" thickBot="1" x14ac:dyDescent="0.4">
      <c r="B39" s="452"/>
      <c r="C39" s="59" t="s">
        <v>175</v>
      </c>
      <c r="D39" s="60"/>
      <c r="E39" s="60"/>
      <c r="F39" s="61"/>
      <c r="G39" s="61"/>
      <c r="H39" s="61"/>
      <c r="I39" s="16"/>
      <c r="J39" s="39"/>
      <c r="K39" s="417"/>
      <c r="L39" s="448"/>
    </row>
    <row r="40" spans="2:12" x14ac:dyDescent="0.35">
      <c r="B40" s="452"/>
      <c r="C40" s="417"/>
      <c r="D40" s="138" t="s">
        <v>176</v>
      </c>
      <c r="E40" s="138"/>
      <c r="F40" s="138"/>
      <c r="G40" s="138"/>
      <c r="H40" s="139"/>
      <c r="I40" s="1716">
        <f>'6A'!K51</f>
        <v>0</v>
      </c>
      <c r="J40" s="2352"/>
      <c r="K40" s="2353"/>
      <c r="L40" s="448"/>
    </row>
    <row r="41" spans="2:12" x14ac:dyDescent="0.35">
      <c r="B41" s="452"/>
      <c r="C41" s="417"/>
      <c r="D41" s="140" t="s">
        <v>177</v>
      </c>
      <c r="E41" s="140"/>
      <c r="F41" s="140"/>
      <c r="G41" s="140"/>
      <c r="H41" s="141"/>
      <c r="I41" s="1955">
        <f>'6A'!K52</f>
        <v>0</v>
      </c>
      <c r="J41" s="2348"/>
      <c r="K41" s="2349"/>
      <c r="L41" s="448"/>
    </row>
    <row r="42" spans="2:12" x14ac:dyDescent="0.35">
      <c r="B42" s="452"/>
      <c r="C42" s="417"/>
      <c r="D42" s="140" t="s">
        <v>178</v>
      </c>
      <c r="E42" s="140"/>
      <c r="F42" s="140"/>
      <c r="G42" s="140"/>
      <c r="H42" s="141"/>
      <c r="I42" s="1955">
        <f>'6A'!K53</f>
        <v>0</v>
      </c>
      <c r="J42" s="2348"/>
      <c r="K42" s="2349"/>
      <c r="L42" s="448"/>
    </row>
    <row r="43" spans="2:12" x14ac:dyDescent="0.35">
      <c r="B43" s="452"/>
      <c r="C43" s="417"/>
      <c r="D43" s="140" t="s">
        <v>179</v>
      </c>
      <c r="E43" s="140"/>
      <c r="F43" s="140"/>
      <c r="G43" s="140"/>
      <c r="H43" s="141"/>
      <c r="I43" s="1955">
        <f>'6A'!K54</f>
        <v>0</v>
      </c>
      <c r="J43" s="2348"/>
      <c r="K43" s="2349"/>
      <c r="L43" s="448"/>
    </row>
    <row r="44" spans="2:12" x14ac:dyDescent="0.35">
      <c r="B44" s="452"/>
      <c r="C44" s="417"/>
      <c r="D44" s="140" t="s">
        <v>180</v>
      </c>
      <c r="E44" s="140"/>
      <c r="F44" s="140"/>
      <c r="G44" s="140"/>
      <c r="H44" s="141"/>
      <c r="I44" s="1955">
        <f>'6A'!K55</f>
        <v>0</v>
      </c>
      <c r="J44" s="2348"/>
      <c r="K44" s="2349"/>
      <c r="L44" s="448"/>
    </row>
    <row r="45" spans="2:12" x14ac:dyDescent="0.35">
      <c r="B45" s="452"/>
      <c r="C45" s="417"/>
      <c r="D45" s="140" t="s">
        <v>181</v>
      </c>
      <c r="E45" s="140"/>
      <c r="F45" s="140"/>
      <c r="G45" s="140"/>
      <c r="H45" s="141"/>
      <c r="I45" s="1955">
        <f>'6A'!K56</f>
        <v>0</v>
      </c>
      <c r="J45" s="2348"/>
      <c r="K45" s="2349"/>
      <c r="L45" s="448"/>
    </row>
    <row r="46" spans="2:12" x14ac:dyDescent="0.35">
      <c r="B46" s="452"/>
      <c r="C46" s="417"/>
      <c r="D46" s="140" t="s">
        <v>182</v>
      </c>
      <c r="E46" s="140"/>
      <c r="F46" s="140"/>
      <c r="G46" s="140"/>
      <c r="H46" s="141"/>
      <c r="I46" s="1955">
        <f>'6A'!K57</f>
        <v>0</v>
      </c>
      <c r="J46" s="2348"/>
      <c r="K46" s="2349"/>
      <c r="L46" s="448"/>
    </row>
    <row r="47" spans="2:12" x14ac:dyDescent="0.35">
      <c r="B47" s="452"/>
      <c r="C47" s="417"/>
      <c r="D47" s="140" t="s">
        <v>183</v>
      </c>
      <c r="E47" s="140"/>
      <c r="F47" s="140"/>
      <c r="G47" s="140"/>
      <c r="H47" s="141"/>
      <c r="I47" s="1955">
        <f>'6A'!K58</f>
        <v>0</v>
      </c>
      <c r="J47" s="2348"/>
      <c r="K47" s="2349"/>
      <c r="L47" s="448"/>
    </row>
    <row r="48" spans="2:12" x14ac:dyDescent="0.35">
      <c r="B48" s="452"/>
      <c r="C48" s="417"/>
      <c r="D48" s="140" t="s">
        <v>184</v>
      </c>
      <c r="E48" s="140"/>
      <c r="F48" s="140"/>
      <c r="G48" s="140"/>
      <c r="H48" s="141"/>
      <c r="I48" s="1955">
        <f>'6A'!K59</f>
        <v>0</v>
      </c>
      <c r="J48" s="2348"/>
      <c r="K48" s="2349"/>
      <c r="L48" s="448"/>
    </row>
    <row r="49" spans="2:12" x14ac:dyDescent="0.35">
      <c r="B49" s="452"/>
      <c r="C49" s="417"/>
      <c r="D49" s="140" t="s">
        <v>185</v>
      </c>
      <c r="E49" s="140"/>
      <c r="F49" s="140"/>
      <c r="G49" s="140"/>
      <c r="H49" s="141"/>
      <c r="I49" s="1955">
        <f>'6A'!K60</f>
        <v>0</v>
      </c>
      <c r="J49" s="2348"/>
      <c r="K49" s="2349"/>
      <c r="L49" s="448"/>
    </row>
    <row r="50" spans="2:12" x14ac:dyDescent="0.35">
      <c r="B50" s="452"/>
      <c r="C50" s="417"/>
      <c r="D50" s="140" t="s">
        <v>186</v>
      </c>
      <c r="E50" s="140"/>
      <c r="F50" s="140"/>
      <c r="G50" s="140"/>
      <c r="H50" s="141"/>
      <c r="I50" s="1955">
        <f>'6A'!K61</f>
        <v>0</v>
      </c>
      <c r="J50" s="2348"/>
      <c r="K50" s="2349"/>
      <c r="L50" s="448"/>
    </row>
    <row r="51" spans="2:12" x14ac:dyDescent="0.35">
      <c r="B51" s="452"/>
      <c r="C51" s="454"/>
      <c r="D51" s="90" t="s">
        <v>187</v>
      </c>
      <c r="E51" s="90"/>
      <c r="F51" s="90"/>
      <c r="G51" s="90"/>
      <c r="H51" s="90"/>
      <c r="I51" s="1955">
        <f>'6A'!K62</f>
        <v>0</v>
      </c>
      <c r="J51" s="2348"/>
      <c r="K51" s="2349"/>
      <c r="L51" s="448"/>
    </row>
    <row r="52" spans="2:12" ht="15" thickBot="1" x14ac:dyDescent="0.4">
      <c r="B52" s="452"/>
      <c r="C52" s="417"/>
      <c r="D52" s="140" t="s">
        <v>231</v>
      </c>
      <c r="E52" s="140"/>
      <c r="F52" s="140"/>
      <c r="G52" s="140"/>
      <c r="H52" s="141"/>
      <c r="I52" s="1956">
        <f>'6A'!K63</f>
        <v>0</v>
      </c>
      <c r="J52" s="2350"/>
      <c r="K52" s="2351"/>
      <c r="L52" s="448"/>
    </row>
    <row r="53" spans="2:12" ht="3.75" customHeight="1" x14ac:dyDescent="0.35">
      <c r="B53" s="452"/>
      <c r="C53" s="46"/>
      <c r="D53" s="47"/>
      <c r="E53" s="47"/>
      <c r="F53" s="43"/>
      <c r="G53" s="43"/>
      <c r="H53" s="43"/>
      <c r="I53" s="16"/>
      <c r="J53" s="39"/>
      <c r="K53" s="449"/>
      <c r="L53" s="448"/>
    </row>
    <row r="54" spans="2:12" ht="15" thickBot="1" x14ac:dyDescent="0.4">
      <c r="B54" s="452"/>
      <c r="C54" s="59" t="s">
        <v>188</v>
      </c>
      <c r="D54" s="60"/>
      <c r="E54" s="60"/>
      <c r="F54" s="61"/>
      <c r="G54" s="61"/>
      <c r="H54" s="61"/>
      <c r="I54" s="16"/>
      <c r="J54" s="39"/>
      <c r="K54" s="417"/>
      <c r="L54" s="448"/>
    </row>
    <row r="55" spans="2:12" x14ac:dyDescent="0.35">
      <c r="B55" s="452"/>
      <c r="C55" s="417"/>
      <c r="D55" s="138" t="s">
        <v>189</v>
      </c>
      <c r="E55" s="138"/>
      <c r="F55" s="138"/>
      <c r="G55" s="138"/>
      <c r="H55" s="139"/>
      <c r="I55" s="1716">
        <f>'6A'!K67</f>
        <v>0</v>
      </c>
      <c r="J55" s="2352"/>
      <c r="K55" s="2353"/>
      <c r="L55" s="448"/>
    </row>
    <row r="56" spans="2:12" ht="15" thickBot="1" x14ac:dyDescent="0.4">
      <c r="B56" s="452"/>
      <c r="C56" s="417"/>
      <c r="D56" s="140" t="s">
        <v>190</v>
      </c>
      <c r="E56" s="140"/>
      <c r="F56" s="140"/>
      <c r="G56" s="140"/>
      <c r="H56" s="141"/>
      <c r="I56" s="1956">
        <f>'6A'!K68</f>
        <v>0</v>
      </c>
      <c r="J56" s="2350"/>
      <c r="K56" s="2351"/>
      <c r="L56" s="448"/>
    </row>
    <row r="57" spans="2:12" ht="9" customHeight="1" thickBot="1" x14ac:dyDescent="0.4">
      <c r="B57" s="455"/>
      <c r="C57" s="56"/>
      <c r="D57" s="57"/>
      <c r="E57" s="57"/>
      <c r="F57" s="56"/>
      <c r="G57" s="56"/>
      <c r="H57" s="56"/>
      <c r="I57" s="1958"/>
      <c r="J57" s="41"/>
      <c r="K57" s="456"/>
      <c r="L57" s="457"/>
    </row>
    <row r="58" spans="2:12" ht="15" thickBot="1" x14ac:dyDescent="0.4">
      <c r="B58" s="452"/>
      <c r="C58" s="59" t="s">
        <v>191</v>
      </c>
      <c r="D58" s="60"/>
      <c r="E58" s="60"/>
      <c r="F58" s="61"/>
      <c r="G58" s="61"/>
      <c r="H58" s="61"/>
      <c r="I58" s="16"/>
      <c r="J58" s="39"/>
      <c r="K58" s="417"/>
      <c r="L58" s="448"/>
    </row>
    <row r="59" spans="2:12" x14ac:dyDescent="0.35">
      <c r="B59" s="452"/>
      <c r="C59" s="417"/>
      <c r="D59" s="138" t="s">
        <v>192</v>
      </c>
      <c r="E59" s="138"/>
      <c r="F59" s="138"/>
      <c r="G59" s="138"/>
      <c r="H59" s="139"/>
      <c r="I59" s="1716">
        <f>'6A'!K72</f>
        <v>0</v>
      </c>
      <c r="J59" s="2352"/>
      <c r="K59" s="2353"/>
      <c r="L59" s="458"/>
    </row>
    <row r="60" spans="2:12" x14ac:dyDescent="0.35">
      <c r="B60" s="452"/>
      <c r="C60" s="417"/>
      <c r="D60" s="140" t="s">
        <v>193</v>
      </c>
      <c r="E60" s="140"/>
      <c r="F60" s="140"/>
      <c r="G60" s="140"/>
      <c r="H60" s="141"/>
      <c r="I60" s="1955">
        <f>'6A'!K73</f>
        <v>0</v>
      </c>
      <c r="J60" s="2348"/>
      <c r="K60" s="2349"/>
      <c r="L60" s="448"/>
    </row>
    <row r="61" spans="2:12" x14ac:dyDescent="0.35">
      <c r="B61" s="452"/>
      <c r="C61" s="417"/>
      <c r="D61" s="140" t="s">
        <v>194</v>
      </c>
      <c r="E61" s="140"/>
      <c r="F61" s="140"/>
      <c r="G61" s="140"/>
      <c r="H61" s="141"/>
      <c r="I61" s="1955">
        <f>'6A'!K74</f>
        <v>0</v>
      </c>
      <c r="J61" s="2348"/>
      <c r="K61" s="2349"/>
      <c r="L61" s="448"/>
    </row>
    <row r="62" spans="2:12" x14ac:dyDescent="0.35">
      <c r="B62" s="452"/>
      <c r="C62" s="417"/>
      <c r="D62" s="140" t="s">
        <v>195</v>
      </c>
      <c r="E62" s="140"/>
      <c r="F62" s="140"/>
      <c r="G62" s="140"/>
      <c r="H62" s="141"/>
      <c r="I62" s="1955">
        <f>'6A'!K75</f>
        <v>0</v>
      </c>
      <c r="J62" s="2348"/>
      <c r="K62" s="2349"/>
      <c r="L62" s="448"/>
    </row>
    <row r="63" spans="2:12" ht="15" thickBot="1" x14ac:dyDescent="0.4">
      <c r="B63" s="452"/>
      <c r="C63" s="417"/>
      <c r="D63" s="140" t="s">
        <v>196</v>
      </c>
      <c r="E63" s="140"/>
      <c r="F63" s="140"/>
      <c r="G63" s="140"/>
      <c r="H63" s="141"/>
      <c r="I63" s="1956">
        <f>'6A'!K76</f>
        <v>0</v>
      </c>
      <c r="J63" s="2350"/>
      <c r="K63" s="2351"/>
      <c r="L63" s="448"/>
    </row>
    <row r="64" spans="2:12" ht="4.5" customHeight="1" x14ac:dyDescent="0.35">
      <c r="B64" s="452"/>
      <c r="C64" s="43"/>
      <c r="D64" s="47"/>
      <c r="E64" s="47"/>
      <c r="F64" s="43"/>
      <c r="G64" s="43"/>
      <c r="H64" s="43"/>
      <c r="I64" s="16"/>
      <c r="J64" s="39"/>
      <c r="K64" s="449"/>
      <c r="L64" s="448"/>
    </row>
    <row r="65" spans="2:12" ht="15" thickBot="1" x14ac:dyDescent="0.4">
      <c r="B65" s="452"/>
      <c r="C65" s="59" t="s">
        <v>197</v>
      </c>
      <c r="D65" s="60"/>
      <c r="E65" s="60"/>
      <c r="F65" s="61"/>
      <c r="G65" s="61"/>
      <c r="H65" s="61"/>
      <c r="I65" s="16"/>
      <c r="J65" s="39"/>
      <c r="K65" s="417"/>
      <c r="L65" s="448"/>
    </row>
    <row r="66" spans="2:12" x14ac:dyDescent="0.35">
      <c r="B66" s="452"/>
      <c r="C66" s="417"/>
      <c r="D66" s="138" t="s">
        <v>198</v>
      </c>
      <c r="E66" s="138"/>
      <c r="F66" s="138"/>
      <c r="G66" s="138"/>
      <c r="H66" s="139"/>
      <c r="I66" s="1716">
        <f>'6A'!K80</f>
        <v>0</v>
      </c>
      <c r="J66" s="2352"/>
      <c r="K66" s="2353"/>
      <c r="L66" s="448"/>
    </row>
    <row r="67" spans="2:12" x14ac:dyDescent="0.35">
      <c r="B67" s="452"/>
      <c r="C67" s="417"/>
      <c r="D67" s="140" t="s">
        <v>199</v>
      </c>
      <c r="E67" s="140"/>
      <c r="F67" s="140"/>
      <c r="G67" s="140"/>
      <c r="H67" s="141"/>
      <c r="I67" s="1955">
        <f>'6A'!K81</f>
        <v>0</v>
      </c>
      <c r="J67" s="2348"/>
      <c r="K67" s="2349"/>
      <c r="L67" s="448"/>
    </row>
    <row r="68" spans="2:12" x14ac:dyDescent="0.35">
      <c r="B68" s="452"/>
      <c r="C68" s="417"/>
      <c r="D68" s="140" t="s">
        <v>200</v>
      </c>
      <c r="E68" s="140"/>
      <c r="F68" s="140"/>
      <c r="G68" s="140"/>
      <c r="H68" s="141"/>
      <c r="I68" s="1955">
        <f>'6A'!K82</f>
        <v>0</v>
      </c>
      <c r="J68" s="2348"/>
      <c r="K68" s="2349"/>
      <c r="L68" s="448"/>
    </row>
    <row r="69" spans="2:12" x14ac:dyDescent="0.35">
      <c r="B69" s="452"/>
      <c r="C69" s="417"/>
      <c r="D69" s="140" t="s">
        <v>201</v>
      </c>
      <c r="E69" s="140"/>
      <c r="F69" s="140"/>
      <c r="G69" s="140"/>
      <c r="H69" s="141"/>
      <c r="I69" s="1955">
        <f>'6A'!K83</f>
        <v>0</v>
      </c>
      <c r="J69" s="2348"/>
      <c r="K69" s="2349"/>
      <c r="L69" s="448"/>
    </row>
    <row r="70" spans="2:12" x14ac:dyDescent="0.35">
      <c r="B70" s="452"/>
      <c r="C70" s="417"/>
      <c r="D70" s="140" t="s">
        <v>202</v>
      </c>
      <c r="E70" s="140"/>
      <c r="F70" s="140"/>
      <c r="G70" s="140"/>
      <c r="H70" s="141"/>
      <c r="I70" s="1955">
        <f>'6A'!K84</f>
        <v>0</v>
      </c>
      <c r="J70" s="2348"/>
      <c r="K70" s="2349"/>
      <c r="L70" s="448"/>
    </row>
    <row r="71" spans="2:12" x14ac:dyDescent="0.35">
      <c r="B71" s="452"/>
      <c r="C71" s="417"/>
      <c r="D71" s="140" t="s">
        <v>203</v>
      </c>
      <c r="E71" s="140"/>
      <c r="F71" s="140"/>
      <c r="G71" s="140"/>
      <c r="H71" s="141"/>
      <c r="I71" s="1955">
        <f>'6A'!K85</f>
        <v>0</v>
      </c>
      <c r="J71" s="2348"/>
      <c r="K71" s="2349"/>
      <c r="L71" s="448"/>
    </row>
    <row r="72" spans="2:12" x14ac:dyDescent="0.35">
      <c r="B72" s="452"/>
      <c r="C72" s="417"/>
      <c r="D72" s="140" t="s">
        <v>204</v>
      </c>
      <c r="E72" s="140"/>
      <c r="F72" s="140"/>
      <c r="G72" s="140"/>
      <c r="H72" s="141"/>
      <c r="I72" s="1955">
        <f>'6A'!K86</f>
        <v>0</v>
      </c>
      <c r="J72" s="2348"/>
      <c r="K72" s="2349"/>
      <c r="L72" s="448"/>
    </row>
    <row r="73" spans="2:12" ht="15" thickBot="1" x14ac:dyDescent="0.4">
      <c r="B73" s="452"/>
      <c r="C73" s="417"/>
      <c r="D73" s="140" t="s">
        <v>231</v>
      </c>
      <c r="E73" s="140"/>
      <c r="F73" s="140"/>
      <c r="G73" s="140"/>
      <c r="H73" s="141"/>
      <c r="I73" s="1956">
        <f>'6A'!K87</f>
        <v>0</v>
      </c>
      <c r="J73" s="2350"/>
      <c r="K73" s="2351"/>
      <c r="L73" s="448"/>
    </row>
    <row r="74" spans="2:12" ht="3.75" customHeight="1" x14ac:dyDescent="0.35">
      <c r="B74" s="452"/>
      <c r="C74" s="46"/>
      <c r="D74" s="47"/>
      <c r="E74" s="47"/>
      <c r="F74" s="43"/>
      <c r="G74" s="43"/>
      <c r="H74" s="43"/>
      <c r="I74" s="16"/>
      <c r="J74" s="39"/>
      <c r="K74" s="449"/>
      <c r="L74" s="448"/>
    </row>
    <row r="75" spans="2:12" ht="15" thickBot="1" x14ac:dyDescent="0.4">
      <c r="B75" s="452"/>
      <c r="C75" s="59" t="s">
        <v>205</v>
      </c>
      <c r="D75" s="60"/>
      <c r="E75" s="60"/>
      <c r="F75" s="61"/>
      <c r="G75" s="61"/>
      <c r="H75" s="61"/>
      <c r="I75" s="75"/>
      <c r="J75" s="150"/>
      <c r="K75" s="372"/>
      <c r="L75" s="448"/>
    </row>
    <row r="76" spans="2:12" x14ac:dyDescent="0.35">
      <c r="B76" s="452"/>
      <c r="C76" s="417"/>
      <c r="D76" s="138" t="s">
        <v>206</v>
      </c>
      <c r="E76" s="138"/>
      <c r="F76" s="138"/>
      <c r="G76" s="138"/>
      <c r="H76" s="139"/>
      <c r="I76" s="1716">
        <f>'6A'!K91</f>
        <v>0</v>
      </c>
      <c r="J76" s="2352"/>
      <c r="K76" s="2353"/>
      <c r="L76" s="448"/>
    </row>
    <row r="77" spans="2:12" x14ac:dyDescent="0.35">
      <c r="B77" s="452"/>
      <c r="C77" s="417"/>
      <c r="D77" s="140" t="s">
        <v>207</v>
      </c>
      <c r="E77" s="140"/>
      <c r="F77" s="140"/>
      <c r="G77" s="140"/>
      <c r="H77" s="141"/>
      <c r="I77" s="1955">
        <f>'6A'!K92</f>
        <v>0</v>
      </c>
      <c r="J77" s="2348"/>
      <c r="K77" s="2349"/>
      <c r="L77" s="448"/>
    </row>
    <row r="78" spans="2:12" ht="15" thickBot="1" x14ac:dyDescent="0.4">
      <c r="B78" s="452"/>
      <c r="C78" s="417"/>
      <c r="D78" s="140" t="s">
        <v>233</v>
      </c>
      <c r="E78" s="140"/>
      <c r="F78" s="140"/>
      <c r="G78" s="140"/>
      <c r="H78" s="141"/>
      <c r="I78" s="1956">
        <f>'6A'!K93</f>
        <v>0</v>
      </c>
      <c r="J78" s="2350"/>
      <c r="K78" s="2351"/>
      <c r="L78" s="448"/>
    </row>
    <row r="79" spans="2:12" ht="3.75" customHeight="1" x14ac:dyDescent="0.35">
      <c r="B79" s="452"/>
      <c r="C79" s="46"/>
      <c r="D79" s="47"/>
      <c r="E79" s="47"/>
      <c r="F79" s="43"/>
      <c r="G79" s="43"/>
      <c r="H79" s="43"/>
      <c r="I79" s="16"/>
      <c r="J79" s="39"/>
      <c r="K79" s="449"/>
      <c r="L79" s="448"/>
    </row>
    <row r="80" spans="2:12" ht="15" thickBot="1" x14ac:dyDescent="0.4">
      <c r="B80" s="452"/>
      <c r="C80" s="59" t="s">
        <v>208</v>
      </c>
      <c r="D80" s="60"/>
      <c r="E80" s="60"/>
      <c r="F80" s="61"/>
      <c r="G80" s="61"/>
      <c r="H80" s="61"/>
      <c r="I80" s="75"/>
      <c r="J80" s="150"/>
      <c r="K80" s="372"/>
      <c r="L80" s="448"/>
    </row>
    <row r="81" spans="2:12" x14ac:dyDescent="0.35">
      <c r="B81" s="452"/>
      <c r="C81" s="417"/>
      <c r="D81" s="138" t="s">
        <v>209</v>
      </c>
      <c r="E81" s="138"/>
      <c r="F81" s="138"/>
      <c r="G81" s="138"/>
      <c r="H81" s="139"/>
      <c r="I81" s="1716">
        <f>'6A'!K97</f>
        <v>0</v>
      </c>
      <c r="J81" s="2352"/>
      <c r="K81" s="2353"/>
      <c r="L81" s="448"/>
    </row>
    <row r="82" spans="2:12" x14ac:dyDescent="0.35">
      <c r="B82" s="452"/>
      <c r="C82" s="417"/>
      <c r="D82" s="140" t="s">
        <v>210</v>
      </c>
      <c r="E82" s="140"/>
      <c r="F82" s="140"/>
      <c r="G82" s="140"/>
      <c r="H82" s="141"/>
      <c r="I82" s="1955">
        <f>'6A'!K98</f>
        <v>0</v>
      </c>
      <c r="J82" s="2348"/>
      <c r="K82" s="2349"/>
      <c r="L82" s="448"/>
    </row>
    <row r="83" spans="2:12" x14ac:dyDescent="0.35">
      <c r="B83" s="452"/>
      <c r="C83" s="417"/>
      <c r="D83" s="140" t="s">
        <v>108</v>
      </c>
      <c r="E83" s="140"/>
      <c r="F83" s="140"/>
      <c r="G83" s="140"/>
      <c r="H83" s="141"/>
      <c r="I83" s="1955">
        <f>'6A'!K99</f>
        <v>0</v>
      </c>
      <c r="J83" s="2348"/>
      <c r="K83" s="2349"/>
      <c r="L83" s="448"/>
    </row>
    <row r="84" spans="2:12" x14ac:dyDescent="0.35">
      <c r="B84" s="452"/>
      <c r="C84" s="417"/>
      <c r="D84" s="140" t="s">
        <v>211</v>
      </c>
      <c r="E84" s="140"/>
      <c r="F84" s="140"/>
      <c r="G84" s="140"/>
      <c r="H84" s="141"/>
      <c r="I84" s="1955">
        <f>'6A'!K100</f>
        <v>0</v>
      </c>
      <c r="J84" s="2348"/>
      <c r="K84" s="2349"/>
      <c r="L84" s="448"/>
    </row>
    <row r="85" spans="2:12" x14ac:dyDescent="0.35">
      <c r="B85" s="452"/>
      <c r="C85" s="417"/>
      <c r="D85" s="140" t="s">
        <v>212</v>
      </c>
      <c r="E85" s="140"/>
      <c r="F85" s="140"/>
      <c r="G85" s="140"/>
      <c r="H85" s="141"/>
      <c r="I85" s="1955">
        <f>'6A'!K101</f>
        <v>0</v>
      </c>
      <c r="J85" s="2348"/>
      <c r="K85" s="2349"/>
      <c r="L85" s="448"/>
    </row>
    <row r="86" spans="2:12" x14ac:dyDescent="0.35">
      <c r="B86" s="452"/>
      <c r="C86" s="417"/>
      <c r="D86" s="140" t="s">
        <v>213</v>
      </c>
      <c r="E86" s="140"/>
      <c r="F86" s="140"/>
      <c r="G86" s="140"/>
      <c r="H86" s="141"/>
      <c r="I86" s="1955">
        <f>'6A'!K102</f>
        <v>0</v>
      </c>
      <c r="J86" s="2348"/>
      <c r="K86" s="2349"/>
      <c r="L86" s="448"/>
    </row>
    <row r="87" spans="2:12" x14ac:dyDescent="0.35">
      <c r="B87" s="452"/>
      <c r="C87" s="417"/>
      <c r="D87" s="140" t="s">
        <v>214</v>
      </c>
      <c r="E87" s="140"/>
      <c r="F87" s="140"/>
      <c r="G87" s="140"/>
      <c r="H87" s="141"/>
      <c r="I87" s="1955">
        <f>'6A'!K103</f>
        <v>0</v>
      </c>
      <c r="J87" s="2348"/>
      <c r="K87" s="2349"/>
      <c r="L87" s="448"/>
    </row>
    <row r="88" spans="2:12" x14ac:dyDescent="0.35">
      <c r="B88" s="452"/>
      <c r="C88" s="417"/>
      <c r="D88" s="140" t="s">
        <v>215</v>
      </c>
      <c r="E88" s="140"/>
      <c r="F88" s="140"/>
      <c r="G88" s="140"/>
      <c r="H88" s="141"/>
      <c r="I88" s="1955">
        <f>'6A'!K104</f>
        <v>0</v>
      </c>
      <c r="J88" s="2348"/>
      <c r="K88" s="2349"/>
      <c r="L88" s="448"/>
    </row>
    <row r="89" spans="2:12" x14ac:dyDescent="0.35">
      <c r="B89" s="452"/>
      <c r="C89" s="417"/>
      <c r="D89" s="140" t="s">
        <v>216</v>
      </c>
      <c r="E89" s="140"/>
      <c r="F89" s="140"/>
      <c r="G89" s="140"/>
      <c r="H89" s="141"/>
      <c r="I89" s="1955">
        <f>'6A'!K105</f>
        <v>0</v>
      </c>
      <c r="J89" s="2348"/>
      <c r="K89" s="2349"/>
      <c r="L89" s="448"/>
    </row>
    <row r="90" spans="2:12" x14ac:dyDescent="0.35">
      <c r="B90" s="452"/>
      <c r="C90" s="417"/>
      <c r="D90" s="49" t="s">
        <v>1469</v>
      </c>
      <c r="E90" s="140"/>
      <c r="F90" s="140"/>
      <c r="G90" s="140"/>
      <c r="H90" s="141"/>
      <c r="I90" s="1955">
        <f>'6A'!K106</f>
        <v>0</v>
      </c>
      <c r="J90" s="1781"/>
      <c r="K90" s="1782"/>
      <c r="L90" s="448"/>
    </row>
    <row r="91" spans="2:12" x14ac:dyDescent="0.35">
      <c r="B91" s="452"/>
      <c r="C91" s="417"/>
      <c r="D91" s="140" t="s">
        <v>217</v>
      </c>
      <c r="E91" s="140"/>
      <c r="F91" s="140"/>
      <c r="G91" s="140"/>
      <c r="H91" s="141"/>
      <c r="I91" s="1955">
        <f>'6A'!K107</f>
        <v>0</v>
      </c>
      <c r="J91" s="2348"/>
      <c r="K91" s="2349"/>
      <c r="L91" s="448"/>
    </row>
    <row r="92" spans="2:12" ht="15" thickBot="1" x14ac:dyDescent="0.4">
      <c r="B92" s="452"/>
      <c r="C92" s="417"/>
      <c r="D92" s="140" t="s">
        <v>218</v>
      </c>
      <c r="E92" s="140"/>
      <c r="F92" s="140"/>
      <c r="G92" s="140"/>
      <c r="H92" s="141"/>
      <c r="I92" s="1956">
        <f>'6A'!K108</f>
        <v>0</v>
      </c>
      <c r="J92" s="2350"/>
      <c r="K92" s="2351"/>
      <c r="L92" s="448"/>
    </row>
    <row r="93" spans="2:12" ht="3.75" customHeight="1" x14ac:dyDescent="0.35">
      <c r="B93" s="452"/>
      <c r="C93" s="46"/>
      <c r="D93" s="47"/>
      <c r="E93" s="47"/>
      <c r="F93" s="43"/>
      <c r="G93" s="43"/>
      <c r="H93" s="43"/>
      <c r="I93" s="16"/>
      <c r="J93" s="39"/>
      <c r="K93" s="372"/>
      <c r="L93" s="448"/>
    </row>
    <row r="94" spans="2:12" ht="15" thickBot="1" x14ac:dyDescent="0.4">
      <c r="B94" s="452"/>
      <c r="C94" s="59" t="s">
        <v>219</v>
      </c>
      <c r="D94" s="60"/>
      <c r="E94" s="60"/>
      <c r="F94" s="61"/>
      <c r="G94" s="61"/>
      <c r="H94" s="61"/>
      <c r="I94" s="16"/>
      <c r="J94" s="39"/>
      <c r="K94" s="453"/>
      <c r="L94" s="459"/>
    </row>
    <row r="95" spans="2:12" x14ac:dyDescent="0.35">
      <c r="B95" s="452"/>
      <c r="C95" s="460"/>
      <c r="D95" s="138" t="s">
        <v>220</v>
      </c>
      <c r="E95" s="138"/>
      <c r="F95" s="138"/>
      <c r="G95" s="138"/>
      <c r="H95" s="139"/>
      <c r="I95" s="1716">
        <f>'6A'!K113</f>
        <v>0</v>
      </c>
      <c r="J95" s="2352"/>
      <c r="K95" s="2353"/>
      <c r="L95" s="459"/>
    </row>
    <row r="96" spans="2:12" x14ac:dyDescent="0.35">
      <c r="B96" s="452"/>
      <c r="C96" s="460"/>
      <c r="D96" s="140" t="s">
        <v>221</v>
      </c>
      <c r="E96" s="140"/>
      <c r="F96" s="140"/>
      <c r="G96" s="140"/>
      <c r="H96" s="141"/>
      <c r="I96" s="1955">
        <f>'6A'!K114</f>
        <v>0</v>
      </c>
      <c r="J96" s="2348"/>
      <c r="K96" s="2349"/>
      <c r="L96" s="459"/>
    </row>
    <row r="97" spans="2:12" x14ac:dyDescent="0.35">
      <c r="B97" s="452"/>
      <c r="C97" s="417"/>
      <c r="D97" s="140" t="s">
        <v>222</v>
      </c>
      <c r="E97" s="140"/>
      <c r="F97" s="140"/>
      <c r="G97" s="140"/>
      <c r="H97" s="141"/>
      <c r="I97" s="1955">
        <f>'6A'!K115</f>
        <v>0</v>
      </c>
      <c r="J97" s="2348"/>
      <c r="K97" s="2349"/>
      <c r="L97" s="448"/>
    </row>
    <row r="98" spans="2:12" x14ac:dyDescent="0.35">
      <c r="B98" s="452"/>
      <c r="C98" s="417"/>
      <c r="D98" s="140" t="s">
        <v>223</v>
      </c>
      <c r="E98" s="140"/>
      <c r="F98" s="140"/>
      <c r="G98" s="140"/>
      <c r="H98" s="141"/>
      <c r="I98" s="1955">
        <f>'6A'!K116</f>
        <v>0</v>
      </c>
      <c r="J98" s="2348"/>
      <c r="K98" s="2349"/>
      <c r="L98" s="448"/>
    </row>
    <row r="99" spans="2:12" x14ac:dyDescent="0.35">
      <c r="B99" s="452"/>
      <c r="C99" s="417"/>
      <c r="D99" s="140" t="s">
        <v>224</v>
      </c>
      <c r="E99" s="140"/>
      <c r="F99" s="140"/>
      <c r="G99" s="140"/>
      <c r="H99" s="141"/>
      <c r="I99" s="1955">
        <f>'6A'!K117</f>
        <v>0</v>
      </c>
      <c r="J99" s="2348"/>
      <c r="K99" s="2349"/>
      <c r="L99" s="448"/>
    </row>
    <row r="100" spans="2:12" x14ac:dyDescent="0.35">
      <c r="B100" s="452"/>
      <c r="C100" s="417"/>
      <c r="D100" s="140" t="s">
        <v>225</v>
      </c>
      <c r="E100" s="140"/>
      <c r="F100" s="140"/>
      <c r="G100" s="140"/>
      <c r="H100" s="141"/>
      <c r="I100" s="1955">
        <f>'6A'!K118</f>
        <v>0</v>
      </c>
      <c r="J100" s="2348"/>
      <c r="K100" s="2349"/>
      <c r="L100" s="448"/>
    </row>
    <row r="101" spans="2:12" ht="15" thickBot="1" x14ac:dyDescent="0.4">
      <c r="B101" s="452"/>
      <c r="C101" s="417"/>
      <c r="D101" s="140" t="s">
        <v>226</v>
      </c>
      <c r="E101" s="140"/>
      <c r="F101" s="140"/>
      <c r="G101" s="140"/>
      <c r="H101" s="141"/>
      <c r="I101" s="1956">
        <f>'6A'!K119</f>
        <v>0</v>
      </c>
      <c r="J101" s="2350"/>
      <c r="K101" s="2351"/>
      <c r="L101" s="448"/>
    </row>
    <row r="102" spans="2:12" ht="15" thickBot="1" x14ac:dyDescent="0.4">
      <c r="B102" s="455"/>
      <c r="C102" s="37"/>
      <c r="D102" s="461"/>
      <c r="E102" s="461"/>
      <c r="F102" s="37"/>
      <c r="G102" s="37"/>
      <c r="H102" s="37"/>
      <c r="I102" s="38"/>
      <c r="J102" s="38"/>
      <c r="K102" s="456"/>
      <c r="L102" s="457"/>
    </row>
    <row r="103" spans="2:12" x14ac:dyDescent="0.35">
      <c r="I103" s="443"/>
    </row>
  </sheetData>
  <sheetProtection algorithmName="SHA-512" hashValue="BSqhHbU92vdyTYJZ/d+2v0mwJnBxJ+kPNwMbQXcm9u4QOo6JeLz+Lqps4Q/CjTtUFMWTKiJouCqvX7mzC6c9RA==" saltValue="5rYVrgpH4b5govB8NBLnCQ==" spinCount="100000" sheet="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100:K100"/>
    <mergeCell ref="J101:K101"/>
    <mergeCell ref="C7:K7"/>
    <mergeCell ref="J95:K95"/>
    <mergeCell ref="J96:K96"/>
    <mergeCell ref="J97:K97"/>
    <mergeCell ref="J98:K98"/>
    <mergeCell ref="J99:K99"/>
    <mergeCell ref="J87:K87"/>
    <mergeCell ref="J88:K88"/>
    <mergeCell ref="J89:K89"/>
    <mergeCell ref="J91:K91"/>
    <mergeCell ref="J92:K92"/>
    <mergeCell ref="J82:K82"/>
    <mergeCell ref="J83:K83"/>
    <mergeCell ref="J84:K84"/>
  </mergeCells>
  <pageMargins left="0.25" right="0.25" top="0.75" bottom="0.75" header="0.3" footer="0.3"/>
  <pageSetup scale="86" fitToHeight="2" orientation="portrait" r:id="rId1"/>
  <headerFooter>
    <oddFooter>&amp;LForm 6B
Development Budget Details&amp;CCFA Forms</oddFooter>
  </headerFooter>
  <rowBreaks count="1" manualBreakCount="1">
    <brk id="57" min="1"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9:L121"/>
  <sheetViews>
    <sheetView showGridLines="0" topLeftCell="A68" zoomScaleNormal="100" workbookViewId="0">
      <selection activeCell="J40" sqref="J40:J45"/>
    </sheetView>
  </sheetViews>
  <sheetFormatPr defaultColWidth="9.08984375" defaultRowHeight="14.5" x14ac:dyDescent="0.35"/>
  <cols>
    <col min="1" max="2" width="1.7265625" style="365" customWidth="1"/>
    <col min="3" max="3" width="2.81640625" style="365" customWidth="1"/>
    <col min="4" max="4" width="5.7265625" style="365" customWidth="1"/>
    <col min="5" max="5" width="8.6328125" style="365" customWidth="1"/>
    <col min="6" max="6" width="12.81640625" style="365" customWidth="1"/>
    <col min="7" max="7" width="13.6328125" style="365" customWidth="1"/>
    <col min="8" max="8" width="0.7265625" style="365" customWidth="1"/>
    <col min="9" max="9" width="20" style="365" customWidth="1"/>
    <col min="10" max="10" width="11.36328125" style="365" customWidth="1"/>
    <col min="11" max="11" width="12.08984375" style="365" customWidth="1"/>
    <col min="12" max="12" width="1.7265625" style="365" customWidth="1"/>
    <col min="13" max="16384" width="9.08984375" style="365"/>
  </cols>
  <sheetData>
    <row r="9" spans="2:12" ht="15" thickBot="1" x14ac:dyDescent="0.4"/>
    <row r="10" spans="2:12" x14ac:dyDescent="0.35">
      <c r="B10" s="462"/>
      <c r="C10" s="463"/>
      <c r="D10" s="463"/>
      <c r="E10" s="463"/>
      <c r="F10" s="463"/>
      <c r="G10" s="463"/>
      <c r="H10" s="463"/>
      <c r="I10" s="463"/>
      <c r="J10" s="463"/>
      <c r="K10" s="463"/>
      <c r="L10" s="464"/>
    </row>
    <row r="11" spans="2:12" ht="18.5" x14ac:dyDescent="0.45">
      <c r="B11" s="465"/>
      <c r="C11" s="2316" t="s">
        <v>234</v>
      </c>
      <c r="D11" s="2316"/>
      <c r="E11" s="2316"/>
      <c r="F11" s="2316"/>
      <c r="G11" s="2316"/>
      <c r="H11" s="2316"/>
      <c r="I11" s="2316"/>
      <c r="J11" s="2316"/>
      <c r="K11" s="2316"/>
      <c r="L11" s="466"/>
    </row>
    <row r="12" spans="2:12" x14ac:dyDescent="0.35">
      <c r="B12" s="465"/>
      <c r="C12" s="372"/>
      <c r="D12" s="372"/>
      <c r="E12" s="372"/>
      <c r="F12" s="372"/>
      <c r="G12" s="372"/>
      <c r="H12" s="372"/>
      <c r="I12" s="372"/>
      <c r="J12" s="372"/>
      <c r="K12" s="372"/>
      <c r="L12" s="466"/>
    </row>
    <row r="13" spans="2:12" ht="15" thickBot="1" x14ac:dyDescent="0.4">
      <c r="B13" s="465"/>
      <c r="C13" s="2336" t="str">
        <f>IF('1'!G5="","Enter Project Name on Form 1",(CONCATENATE("Project Name: ",'1'!G5)))</f>
        <v>Enter Project Name on Form 1</v>
      </c>
      <c r="D13" s="2336"/>
      <c r="E13" s="2336"/>
      <c r="F13" s="2336"/>
      <c r="G13" s="2336"/>
      <c r="H13" s="2336"/>
      <c r="I13" s="2336"/>
      <c r="J13" s="2336"/>
      <c r="K13" s="2336"/>
      <c r="L13" s="466"/>
    </row>
    <row r="14" spans="2:12" ht="15" thickBot="1" x14ac:dyDescent="0.4">
      <c r="B14" s="131"/>
      <c r="C14" s="372"/>
      <c r="D14" s="62"/>
      <c r="E14" s="62"/>
      <c r="F14" s="62"/>
      <c r="G14" s="62"/>
      <c r="H14" s="62"/>
      <c r="I14" s="62"/>
      <c r="J14" s="62"/>
      <c r="K14" s="372"/>
      <c r="L14" s="466"/>
    </row>
    <row r="15" spans="2:12" x14ac:dyDescent="0.35">
      <c r="B15" s="131"/>
      <c r="C15" s="67"/>
      <c r="D15" s="67"/>
      <c r="E15" s="67"/>
      <c r="F15" s="67"/>
      <c r="G15" s="67"/>
      <c r="H15" s="67"/>
      <c r="I15" s="2340" t="s">
        <v>149</v>
      </c>
      <c r="J15" s="2341"/>
      <c r="K15" s="2363"/>
      <c r="L15" s="466"/>
    </row>
    <row r="16" spans="2:12" x14ac:dyDescent="0.35">
      <c r="B16" s="131"/>
      <c r="C16" s="67"/>
      <c r="D16" s="67"/>
      <c r="E16" s="67"/>
      <c r="F16" s="67"/>
      <c r="G16" s="67"/>
      <c r="H16" s="67"/>
      <c r="I16" s="2369" t="s">
        <v>235</v>
      </c>
      <c r="J16" s="2364" t="s">
        <v>236</v>
      </c>
      <c r="K16" s="2365"/>
      <c r="L16" s="466"/>
    </row>
    <row r="17" spans="2:12" x14ac:dyDescent="0.35">
      <c r="B17" s="131"/>
      <c r="C17" s="68"/>
      <c r="D17" s="44"/>
      <c r="E17" s="44"/>
      <c r="F17" s="69"/>
      <c r="G17" s="69"/>
      <c r="H17" s="69"/>
      <c r="I17" s="2369"/>
      <c r="J17" s="2366" t="s">
        <v>22</v>
      </c>
      <c r="K17" s="2371" t="s">
        <v>496</v>
      </c>
      <c r="L17" s="466"/>
    </row>
    <row r="18" spans="2:12" x14ac:dyDescent="0.35">
      <c r="B18" s="131"/>
      <c r="C18" s="44"/>
      <c r="D18" s="70"/>
      <c r="E18" s="70"/>
      <c r="F18" s="71"/>
      <c r="G18" s="71"/>
      <c r="H18" s="71"/>
      <c r="I18" s="2369"/>
      <c r="J18" s="2367"/>
      <c r="K18" s="2372"/>
      <c r="L18" s="466"/>
    </row>
    <row r="19" spans="2:12" ht="15" thickBot="1" x14ac:dyDescent="0.4">
      <c r="B19" s="131"/>
      <c r="C19" s="44"/>
      <c r="D19" s="70"/>
      <c r="E19" s="70"/>
      <c r="F19" s="71"/>
      <c r="G19" s="71"/>
      <c r="H19" s="71"/>
      <c r="I19" s="2370"/>
      <c r="J19" s="2368"/>
      <c r="K19" s="2373"/>
      <c r="L19" s="466"/>
    </row>
    <row r="20" spans="2:12" ht="15" thickBot="1" x14ac:dyDescent="0.4">
      <c r="B20" s="131"/>
      <c r="C20" s="59" t="s">
        <v>152</v>
      </c>
      <c r="D20" s="60"/>
      <c r="E20" s="60"/>
      <c r="F20" s="61"/>
      <c r="G20" s="61"/>
      <c r="H20" s="61"/>
      <c r="I20" s="83"/>
      <c r="J20" s="63"/>
      <c r="K20" s="372"/>
      <c r="L20" s="466"/>
    </row>
    <row r="21" spans="2:12" x14ac:dyDescent="0.35">
      <c r="B21" s="131"/>
      <c r="C21" s="372"/>
      <c r="D21" s="90" t="s">
        <v>153</v>
      </c>
      <c r="E21" s="43"/>
      <c r="F21" s="44"/>
      <c r="G21" s="44"/>
      <c r="H21" s="44"/>
      <c r="I21" s="817">
        <f>'6A'!K23</f>
        <v>0</v>
      </c>
      <c r="J21" s="100"/>
      <c r="K21" s="101"/>
      <c r="L21" s="466"/>
    </row>
    <row r="22" spans="2:12" x14ac:dyDescent="0.35">
      <c r="B22" s="131"/>
      <c r="C22" s="372"/>
      <c r="D22" s="90" t="s">
        <v>154</v>
      </c>
      <c r="E22" s="43"/>
      <c r="F22" s="44"/>
      <c r="G22" s="44"/>
      <c r="H22" s="44"/>
      <c r="I22" s="815">
        <f>'6A'!K24</f>
        <v>0</v>
      </c>
      <c r="J22" s="798"/>
      <c r="K22" s="102"/>
      <c r="L22" s="466"/>
    </row>
    <row r="23" spans="2:12" x14ac:dyDescent="0.35">
      <c r="B23" s="131"/>
      <c r="C23" s="372"/>
      <c r="D23" s="89" t="s">
        <v>155</v>
      </c>
      <c r="E23" s="43"/>
      <c r="F23" s="45"/>
      <c r="G23" s="45"/>
      <c r="H23" s="45"/>
      <c r="I23" s="799">
        <f>'6A'!K25</f>
        <v>0</v>
      </c>
      <c r="J23" s="800"/>
      <c r="K23" s="102"/>
      <c r="L23" s="466"/>
    </row>
    <row r="24" spans="2:12" x14ac:dyDescent="0.35">
      <c r="B24" s="131"/>
      <c r="C24" s="372"/>
      <c r="D24" s="89" t="s">
        <v>156</v>
      </c>
      <c r="E24" s="43"/>
      <c r="F24" s="45"/>
      <c r="G24" s="45"/>
      <c r="H24" s="45"/>
      <c r="I24" s="799">
        <f>'6A'!K26</f>
        <v>0</v>
      </c>
      <c r="J24" s="800"/>
      <c r="K24" s="102"/>
      <c r="L24" s="466"/>
    </row>
    <row r="25" spans="2:12" x14ac:dyDescent="0.35">
      <c r="B25" s="131"/>
      <c r="C25" s="372"/>
      <c r="D25" s="82" t="s">
        <v>157</v>
      </c>
      <c r="E25" s="43"/>
      <c r="F25" s="45"/>
      <c r="G25" s="45"/>
      <c r="H25" s="45"/>
      <c r="I25" s="799">
        <f>'6A'!K27</f>
        <v>0</v>
      </c>
      <c r="J25" s="800"/>
      <c r="K25" s="102"/>
      <c r="L25" s="466"/>
    </row>
    <row r="26" spans="2:12" x14ac:dyDescent="0.35">
      <c r="B26" s="131"/>
      <c r="C26" s="372"/>
      <c r="D26" s="49" t="s">
        <v>420</v>
      </c>
      <c r="E26" s="2360">
        <f>(IF(AND(I26&lt;&gt;0,'6A'!E28=""),"Enter Item on Form 6A",'6A'!E28))</f>
        <v>0</v>
      </c>
      <c r="F26" s="2361"/>
      <c r="G26" s="2362"/>
      <c r="H26" s="467"/>
      <c r="I26" s="801">
        <f>'6A'!K28</f>
        <v>0</v>
      </c>
      <c r="J26" s="802"/>
      <c r="K26" s="113"/>
      <c r="L26" s="466"/>
    </row>
    <row r="27" spans="2:12" ht="15" thickBot="1" x14ac:dyDescent="0.4">
      <c r="B27" s="131"/>
      <c r="C27" s="44"/>
      <c r="D27" s="43"/>
      <c r="E27" s="43"/>
      <c r="F27" s="372"/>
      <c r="G27" s="47" t="s">
        <v>158</v>
      </c>
      <c r="H27" s="88"/>
      <c r="I27" s="112">
        <f>SUM(I21:I26)</f>
        <v>0</v>
      </c>
      <c r="J27" s="92">
        <f>SUM(J22:J26)</f>
        <v>0</v>
      </c>
      <c r="K27" s="94">
        <v>0</v>
      </c>
      <c r="L27" s="466"/>
    </row>
    <row r="28" spans="2:12" ht="3.75" customHeight="1" x14ac:dyDescent="0.35">
      <c r="B28" s="131"/>
      <c r="C28" s="46"/>
      <c r="D28" s="47"/>
      <c r="E28" s="47"/>
      <c r="F28" s="43"/>
      <c r="G28" s="43"/>
      <c r="H28" s="43"/>
      <c r="I28" s="72"/>
      <c r="J28" s="72"/>
      <c r="K28" s="72"/>
      <c r="L28" s="466"/>
    </row>
    <row r="29" spans="2:12" ht="15" thickBot="1" x14ac:dyDescent="0.4">
      <c r="B29" s="131"/>
      <c r="C29" s="77" t="s">
        <v>159</v>
      </c>
      <c r="D29" s="78"/>
      <c r="E29" s="78"/>
      <c r="F29" s="79"/>
      <c r="G29" s="79"/>
      <c r="H29" s="79"/>
      <c r="I29" s="73"/>
      <c r="J29" s="72"/>
      <c r="K29" s="72"/>
      <c r="L29" s="466"/>
    </row>
    <row r="30" spans="2:12" ht="15" thickBot="1" x14ac:dyDescent="0.4">
      <c r="B30" s="131"/>
      <c r="C30" s="372"/>
      <c r="D30" s="89" t="s">
        <v>160</v>
      </c>
      <c r="E30" s="43"/>
      <c r="F30" s="45"/>
      <c r="G30" s="45"/>
      <c r="H30" s="45"/>
      <c r="I30" s="803">
        <f>'6A'!K32</f>
        <v>0</v>
      </c>
      <c r="J30" s="804"/>
      <c r="K30" s="805"/>
      <c r="L30" s="466"/>
    </row>
    <row r="31" spans="2:12" ht="15" thickBot="1" x14ac:dyDescent="0.4">
      <c r="B31" s="131"/>
      <c r="C31" s="372"/>
      <c r="D31" s="89" t="s">
        <v>161</v>
      </c>
      <c r="E31" s="43"/>
      <c r="F31" s="48"/>
      <c r="G31" s="48"/>
      <c r="H31" s="48"/>
      <c r="I31" s="799">
        <f>'6A'!K33</f>
        <v>0</v>
      </c>
      <c r="J31" s="804"/>
      <c r="K31" s="806"/>
      <c r="L31" s="466"/>
    </row>
    <row r="32" spans="2:12" ht="15" thickBot="1" x14ac:dyDescent="0.4">
      <c r="B32" s="131"/>
      <c r="C32" s="372"/>
      <c r="D32" s="89" t="s">
        <v>162</v>
      </c>
      <c r="E32" s="43"/>
      <c r="F32" s="48"/>
      <c r="G32" s="48"/>
      <c r="H32" s="48"/>
      <c r="I32" s="799">
        <f>'6A'!K34</f>
        <v>0</v>
      </c>
      <c r="J32" s="804"/>
      <c r="K32" s="806"/>
      <c r="L32" s="466"/>
    </row>
    <row r="33" spans="2:12" ht="15" thickBot="1" x14ac:dyDescent="0.4">
      <c r="B33" s="131"/>
      <c r="C33" s="372"/>
      <c r="D33" s="89" t="s">
        <v>163</v>
      </c>
      <c r="E33" s="43"/>
      <c r="F33" s="48"/>
      <c r="G33" s="48"/>
      <c r="H33" s="48"/>
      <c r="I33" s="799">
        <f>'6A'!K35</f>
        <v>0</v>
      </c>
      <c r="J33" s="804"/>
      <c r="K33" s="806"/>
      <c r="L33" s="466"/>
    </row>
    <row r="34" spans="2:12" ht="15" thickBot="1" x14ac:dyDescent="0.4">
      <c r="B34" s="131"/>
      <c r="C34" s="372"/>
      <c r="D34" s="89" t="s">
        <v>164</v>
      </c>
      <c r="E34" s="43"/>
      <c r="F34" s="48"/>
      <c r="G34" s="48"/>
      <c r="H34" s="48"/>
      <c r="I34" s="799">
        <f>'6A'!K36</f>
        <v>0</v>
      </c>
      <c r="J34" s="804"/>
      <c r="K34" s="806"/>
      <c r="L34" s="466"/>
    </row>
    <row r="35" spans="2:12" ht="15" thickBot="1" x14ac:dyDescent="0.4">
      <c r="B35" s="131"/>
      <c r="C35" s="372"/>
      <c r="D35" s="89" t="s">
        <v>165</v>
      </c>
      <c r="E35" s="43"/>
      <c r="F35" s="49"/>
      <c r="G35" s="49"/>
      <c r="H35" s="49"/>
      <c r="I35" s="799">
        <f>'6A'!K37</f>
        <v>0</v>
      </c>
      <c r="J35" s="804"/>
      <c r="K35" s="806"/>
      <c r="L35" s="466"/>
    </row>
    <row r="36" spans="2:12" ht="15" thickBot="1" x14ac:dyDescent="0.4">
      <c r="B36" s="131"/>
      <c r="C36" s="372"/>
      <c r="D36" s="89" t="s">
        <v>166</v>
      </c>
      <c r="E36" s="43"/>
      <c r="F36" s="49"/>
      <c r="G36" s="49"/>
      <c r="H36" s="49"/>
      <c r="I36" s="799">
        <f>'6A'!K38</f>
        <v>0</v>
      </c>
      <c r="J36" s="804"/>
      <c r="K36" s="806"/>
      <c r="L36" s="466"/>
    </row>
    <row r="37" spans="2:12" ht="15" thickBot="1" x14ac:dyDescent="0.4">
      <c r="B37" s="131"/>
      <c r="C37" s="372"/>
      <c r="D37" s="89" t="s">
        <v>167</v>
      </c>
      <c r="E37" s="43"/>
      <c r="F37" s="50"/>
      <c r="G37" s="50"/>
      <c r="H37" s="50"/>
      <c r="I37" s="815">
        <f>'6A'!K39</f>
        <v>0</v>
      </c>
      <c r="J37" s="804"/>
      <c r="K37" s="806"/>
      <c r="L37" s="466"/>
    </row>
    <row r="38" spans="2:12" x14ac:dyDescent="0.35">
      <c r="B38" s="131"/>
      <c r="C38" s="372"/>
      <c r="D38" s="89" t="s">
        <v>168</v>
      </c>
      <c r="E38" s="43"/>
      <c r="F38" s="50"/>
      <c r="G38" s="50"/>
      <c r="H38" s="50"/>
      <c r="I38" s="815">
        <f>'6A'!K40</f>
        <v>0</v>
      </c>
      <c r="J38" s="804"/>
      <c r="K38" s="808"/>
      <c r="L38" s="466"/>
    </row>
    <row r="39" spans="2:12" x14ac:dyDescent="0.35">
      <c r="B39" s="131"/>
      <c r="C39" s="372"/>
      <c r="D39" s="89" t="s">
        <v>169</v>
      </c>
      <c r="E39" s="43"/>
      <c r="F39" s="51"/>
      <c r="G39" s="51"/>
      <c r="H39" s="51"/>
      <c r="I39" s="815">
        <f>'6A'!K41</f>
        <v>0</v>
      </c>
      <c r="J39" s="127"/>
      <c r="K39" s="103"/>
      <c r="L39" s="466"/>
    </row>
    <row r="40" spans="2:12" x14ac:dyDescent="0.35">
      <c r="B40" s="131"/>
      <c r="C40" s="372"/>
      <c r="D40" s="89" t="s">
        <v>238</v>
      </c>
      <c r="E40" s="43"/>
      <c r="F40" s="51"/>
      <c r="G40" s="51"/>
      <c r="H40" s="51"/>
      <c r="I40" s="815">
        <f>'6A'!K42</f>
        <v>0</v>
      </c>
      <c r="J40" s="798"/>
      <c r="K40" s="809"/>
      <c r="L40" s="466"/>
    </row>
    <row r="41" spans="2:12" x14ac:dyDescent="0.35">
      <c r="B41" s="131"/>
      <c r="C41" s="372"/>
      <c r="D41" s="89" t="s">
        <v>239</v>
      </c>
      <c r="E41" s="43"/>
      <c r="F41" s="51"/>
      <c r="G41" s="51"/>
      <c r="H41" s="51"/>
      <c r="I41" s="815">
        <f>'6A'!K43</f>
        <v>0</v>
      </c>
      <c r="J41" s="798"/>
      <c r="K41" s="806"/>
      <c r="L41" s="466"/>
    </row>
    <row r="42" spans="2:12" x14ac:dyDescent="0.35">
      <c r="B42" s="131"/>
      <c r="C42" s="372"/>
      <c r="D42" s="89" t="s">
        <v>172</v>
      </c>
      <c r="E42" s="51"/>
      <c r="F42" s="52"/>
      <c r="G42" s="52"/>
      <c r="H42" s="52"/>
      <c r="I42" s="815">
        <f>'6A'!K44</f>
        <v>0</v>
      </c>
      <c r="J42" s="798"/>
      <c r="K42" s="806"/>
      <c r="L42" s="466"/>
    </row>
    <row r="43" spans="2:12" x14ac:dyDescent="0.35">
      <c r="B43" s="131"/>
      <c r="C43" s="372"/>
      <c r="D43" s="89" t="s">
        <v>173</v>
      </c>
      <c r="E43" s="43"/>
      <c r="F43" s="50"/>
      <c r="G43" s="50"/>
      <c r="H43" s="50"/>
      <c r="I43" s="799">
        <f>'6A'!K45</f>
        <v>0</v>
      </c>
      <c r="J43" s="798"/>
      <c r="K43" s="806"/>
      <c r="L43" s="466"/>
    </row>
    <row r="44" spans="2:12" x14ac:dyDescent="0.35">
      <c r="B44" s="131"/>
      <c r="C44" s="372"/>
      <c r="D44" s="89" t="s">
        <v>174</v>
      </c>
      <c r="E44" s="43"/>
      <c r="F44" s="51"/>
      <c r="G44" s="51"/>
      <c r="H44" s="51"/>
      <c r="I44" s="799">
        <f>'6A'!K46</f>
        <v>0</v>
      </c>
      <c r="J44" s="798"/>
      <c r="K44" s="806"/>
      <c r="L44" s="466"/>
    </row>
    <row r="45" spans="2:12" x14ac:dyDescent="0.35">
      <c r="B45" s="131"/>
      <c r="C45" s="372"/>
      <c r="D45" s="49" t="s">
        <v>420</v>
      </c>
      <c r="E45" s="2360">
        <f>(IF(AND(I45&lt;&gt;0,'6A'!E47=""),"Enter Item on Form 6A",'6A'!E47))</f>
        <v>0</v>
      </c>
      <c r="F45" s="2361"/>
      <c r="G45" s="2362"/>
      <c r="H45" s="467"/>
      <c r="I45" s="801">
        <f>'6A'!K47</f>
        <v>0</v>
      </c>
      <c r="J45" s="798"/>
      <c r="K45" s="811"/>
      <c r="L45" s="466"/>
    </row>
    <row r="46" spans="2:12" ht="15" thickBot="1" x14ac:dyDescent="0.4">
      <c r="B46" s="131"/>
      <c r="C46" s="44"/>
      <c r="D46" s="43"/>
      <c r="E46" s="43"/>
      <c r="F46" s="372"/>
      <c r="G46" s="47" t="s">
        <v>158</v>
      </c>
      <c r="H46" s="88"/>
      <c r="I46" s="112">
        <f>SUM(I30:I45)</f>
        <v>0</v>
      </c>
      <c r="J46" s="92">
        <f>(SUM(J30:J38))+(SUM(J40:J45))</f>
        <v>0</v>
      </c>
      <c r="K46" s="96">
        <f>(SUM(K30:K38))+(SUM(K40:K45))</f>
        <v>0</v>
      </c>
      <c r="L46" s="466"/>
    </row>
    <row r="47" spans="2:12" ht="3.75" customHeight="1" x14ac:dyDescent="0.35">
      <c r="B47" s="131"/>
      <c r="C47" s="46"/>
      <c r="D47" s="47"/>
      <c r="E47" s="47"/>
      <c r="F47" s="43"/>
      <c r="G47" s="43"/>
      <c r="H47" s="43"/>
      <c r="I47" s="72"/>
      <c r="J47" s="72"/>
      <c r="K47" s="72"/>
      <c r="L47" s="466"/>
    </row>
    <row r="48" spans="2:12" ht="15" thickBot="1" x14ac:dyDescent="0.4">
      <c r="B48" s="131"/>
      <c r="C48" s="80" t="s">
        <v>175</v>
      </c>
      <c r="D48" s="80"/>
      <c r="E48" s="80"/>
      <c r="F48" s="80"/>
      <c r="G48" s="80"/>
      <c r="H48" s="80"/>
      <c r="I48" s="72"/>
      <c r="J48" s="74"/>
      <c r="K48" s="74"/>
      <c r="L48" s="466"/>
    </row>
    <row r="49" spans="2:12" x14ac:dyDescent="0.35">
      <c r="B49" s="131"/>
      <c r="C49" s="372"/>
      <c r="D49" s="89" t="s">
        <v>176</v>
      </c>
      <c r="E49" s="43"/>
      <c r="F49" s="45"/>
      <c r="G49" s="45"/>
      <c r="H49" s="45"/>
      <c r="I49" s="817">
        <f>'6A'!K51</f>
        <v>0</v>
      </c>
      <c r="J49" s="104"/>
      <c r="K49" s="105"/>
      <c r="L49" s="466"/>
    </row>
    <row r="50" spans="2:12" x14ac:dyDescent="0.35">
      <c r="B50" s="131"/>
      <c r="C50" s="372"/>
      <c r="D50" s="89" t="s">
        <v>177</v>
      </c>
      <c r="E50" s="43"/>
      <c r="F50" s="45"/>
      <c r="G50" s="45"/>
      <c r="H50" s="45"/>
      <c r="I50" s="815">
        <f>'6A'!K52</f>
        <v>0</v>
      </c>
      <c r="J50" s="798"/>
      <c r="K50" s="809"/>
      <c r="L50" s="466"/>
    </row>
    <row r="51" spans="2:12" x14ac:dyDescent="0.35">
      <c r="B51" s="131"/>
      <c r="C51" s="372"/>
      <c r="D51" s="89" t="s">
        <v>178</v>
      </c>
      <c r="E51" s="43"/>
      <c r="F51" s="45"/>
      <c r="G51" s="45"/>
      <c r="H51" s="45"/>
      <c r="I51" s="799">
        <f>'6A'!K53</f>
        <v>0</v>
      </c>
      <c r="J51" s="800"/>
      <c r="K51" s="806"/>
      <c r="L51" s="466"/>
    </row>
    <row r="52" spans="2:12" x14ac:dyDescent="0.35">
      <c r="B52" s="131"/>
      <c r="C52" s="372"/>
      <c r="D52" s="89" t="s">
        <v>179</v>
      </c>
      <c r="E52" s="43"/>
      <c r="F52" s="45"/>
      <c r="G52" s="45"/>
      <c r="H52" s="45"/>
      <c r="I52" s="799">
        <f>'6A'!K54</f>
        <v>0</v>
      </c>
      <c r="J52" s="800"/>
      <c r="K52" s="806"/>
      <c r="L52" s="466"/>
    </row>
    <row r="53" spans="2:12" x14ac:dyDescent="0.35">
      <c r="B53" s="131"/>
      <c r="C53" s="372"/>
      <c r="D53" s="82" t="s">
        <v>180</v>
      </c>
      <c r="E53" s="53"/>
      <c r="F53" s="45"/>
      <c r="G53" s="45"/>
      <c r="H53" s="45"/>
      <c r="I53" s="799">
        <f>'6A'!K55</f>
        <v>0</v>
      </c>
      <c r="J53" s="800"/>
      <c r="K53" s="806"/>
      <c r="L53" s="466"/>
    </row>
    <row r="54" spans="2:12" x14ac:dyDescent="0.35">
      <c r="B54" s="131"/>
      <c r="C54" s="372"/>
      <c r="D54" s="89" t="s">
        <v>181</v>
      </c>
      <c r="E54" s="54"/>
      <c r="F54" s="45"/>
      <c r="G54" s="45"/>
      <c r="H54" s="45"/>
      <c r="I54" s="799">
        <f>'6A'!K56</f>
        <v>0</v>
      </c>
      <c r="J54" s="800"/>
      <c r="K54" s="806"/>
      <c r="L54" s="466"/>
    </row>
    <row r="55" spans="2:12" x14ac:dyDescent="0.35">
      <c r="B55" s="131"/>
      <c r="C55" s="372"/>
      <c r="D55" s="89" t="s">
        <v>182</v>
      </c>
      <c r="E55" s="55"/>
      <c r="F55" s="45"/>
      <c r="G55" s="45"/>
      <c r="H55" s="45"/>
      <c r="I55" s="799">
        <f>'6A'!K57</f>
        <v>0</v>
      </c>
      <c r="J55" s="800"/>
      <c r="K55" s="806"/>
      <c r="L55" s="466"/>
    </row>
    <row r="56" spans="2:12" x14ac:dyDescent="0.35">
      <c r="B56" s="131"/>
      <c r="C56" s="372"/>
      <c r="D56" s="89" t="s">
        <v>183</v>
      </c>
      <c r="E56" s="43"/>
      <c r="F56" s="49"/>
      <c r="G56" s="49"/>
      <c r="H56" s="49"/>
      <c r="I56" s="799">
        <f>'6A'!K58</f>
        <v>0</v>
      </c>
      <c r="J56" s="800"/>
      <c r="K56" s="806"/>
      <c r="L56" s="466"/>
    </row>
    <row r="57" spans="2:12" x14ac:dyDescent="0.35">
      <c r="B57" s="131"/>
      <c r="C57" s="372"/>
      <c r="D57" s="82" t="s">
        <v>184</v>
      </c>
      <c r="E57" s="43"/>
      <c r="F57" s="45"/>
      <c r="G57" s="45"/>
      <c r="H57" s="45"/>
      <c r="I57" s="799">
        <f>'6A'!K59</f>
        <v>0</v>
      </c>
      <c r="J57" s="800"/>
      <c r="K57" s="806"/>
      <c r="L57" s="466"/>
    </row>
    <row r="58" spans="2:12" x14ac:dyDescent="0.35">
      <c r="B58" s="131"/>
      <c r="C58" s="372"/>
      <c r="D58" s="82" t="s">
        <v>240</v>
      </c>
      <c r="E58" s="43"/>
      <c r="F58" s="45"/>
      <c r="G58" s="45"/>
      <c r="H58" s="45"/>
      <c r="I58" s="799">
        <f>'6A'!K60</f>
        <v>0</v>
      </c>
      <c r="J58" s="800"/>
      <c r="K58" s="806"/>
      <c r="L58" s="466"/>
    </row>
    <row r="59" spans="2:12" x14ac:dyDescent="0.35">
      <c r="B59" s="131"/>
      <c r="C59" s="372"/>
      <c r="D59" s="82" t="s">
        <v>186</v>
      </c>
      <c r="E59" s="49"/>
      <c r="F59" s="372"/>
      <c r="G59" s="468"/>
      <c r="H59" s="468"/>
      <c r="I59" s="799">
        <f>'6A'!K61</f>
        <v>0</v>
      </c>
      <c r="J59" s="800"/>
      <c r="K59" s="812"/>
      <c r="L59" s="466"/>
    </row>
    <row r="60" spans="2:12" x14ac:dyDescent="0.35">
      <c r="B60" s="131"/>
      <c r="C60" s="372"/>
      <c r="D60" s="82" t="s">
        <v>187</v>
      </c>
      <c r="E60" s="49"/>
      <c r="F60" s="372"/>
      <c r="G60" s="468"/>
      <c r="H60" s="468"/>
      <c r="I60" s="799">
        <f>'6A'!K62</f>
        <v>0</v>
      </c>
      <c r="J60" s="800"/>
      <c r="K60" s="812"/>
      <c r="L60" s="466"/>
    </row>
    <row r="61" spans="2:12" x14ac:dyDescent="0.35">
      <c r="B61" s="131"/>
      <c r="C61" s="372"/>
      <c r="D61" s="49" t="s">
        <v>420</v>
      </c>
      <c r="E61" s="2360">
        <f>(IF(AND(I61&lt;&gt;0,'6A'!E63=""),"Enter Item on Form 6A",'6A'!E63))</f>
        <v>0</v>
      </c>
      <c r="F61" s="2361"/>
      <c r="G61" s="2362"/>
      <c r="H61" s="467"/>
      <c r="I61" s="801">
        <f>'6A'!K63</f>
        <v>0</v>
      </c>
      <c r="J61" s="810"/>
      <c r="K61" s="813"/>
      <c r="L61" s="466"/>
    </row>
    <row r="62" spans="2:12" ht="15" thickBot="1" x14ac:dyDescent="0.4">
      <c r="B62" s="131"/>
      <c r="C62" s="44"/>
      <c r="D62" s="43"/>
      <c r="E62" s="43"/>
      <c r="F62" s="372"/>
      <c r="G62" s="47" t="s">
        <v>158</v>
      </c>
      <c r="H62" s="88"/>
      <c r="I62" s="112">
        <f>SUM(I49:I61)</f>
        <v>0</v>
      </c>
      <c r="J62" s="92">
        <f>SUM(J50:J61)</f>
        <v>0</v>
      </c>
      <c r="K62" s="96">
        <f>SUM(K50:K61)</f>
        <v>0</v>
      </c>
      <c r="L62" s="466"/>
    </row>
    <row r="63" spans="2:12" ht="9" customHeight="1" thickBot="1" x14ac:dyDescent="0.4">
      <c r="B63" s="469"/>
      <c r="C63" s="122"/>
      <c r="D63" s="122"/>
      <c r="E63" s="122"/>
      <c r="F63" s="123"/>
      <c r="G63" s="123"/>
      <c r="H63" s="123"/>
      <c r="I63" s="124"/>
      <c r="J63" s="125"/>
      <c r="K63" s="125"/>
      <c r="L63" s="470"/>
    </row>
    <row r="64" spans="2:12" ht="15" thickBot="1" x14ac:dyDescent="0.4">
      <c r="B64" s="131"/>
      <c r="C64" s="118" t="s">
        <v>188</v>
      </c>
      <c r="D64" s="119"/>
      <c r="E64" s="119"/>
      <c r="F64" s="120"/>
      <c r="G64" s="120"/>
      <c r="H64" s="120"/>
      <c r="I64" s="121"/>
      <c r="J64" s="72"/>
      <c r="K64" s="72"/>
      <c r="L64" s="466"/>
    </row>
    <row r="65" spans="2:12" x14ac:dyDescent="0.35">
      <c r="B65" s="131"/>
      <c r="C65" s="372"/>
      <c r="D65" s="1388" t="s">
        <v>189</v>
      </c>
      <c r="E65" s="47"/>
      <c r="F65" s="43"/>
      <c r="G65" s="43"/>
      <c r="H65" s="43"/>
      <c r="I65" s="817">
        <f>'6A'!K67</f>
        <v>0</v>
      </c>
      <c r="J65" s="106"/>
      <c r="K65" s="107"/>
      <c r="L65" s="466"/>
    </row>
    <row r="66" spans="2:12" x14ac:dyDescent="0.35">
      <c r="B66" s="131"/>
      <c r="C66" s="372"/>
      <c r="D66" s="1388" t="s">
        <v>190</v>
      </c>
      <c r="E66" s="47"/>
      <c r="F66" s="43"/>
      <c r="G66" s="43"/>
      <c r="H66" s="43"/>
      <c r="I66" s="816">
        <f>'6A'!K68</f>
        <v>0</v>
      </c>
      <c r="J66" s="114"/>
      <c r="K66" s="115"/>
      <c r="L66" s="466"/>
    </row>
    <row r="67" spans="2:12" ht="15" thickBot="1" x14ac:dyDescent="0.4">
      <c r="B67" s="131"/>
      <c r="C67" s="372"/>
      <c r="D67" s="47"/>
      <c r="E67" s="372"/>
      <c r="F67" s="43"/>
      <c r="G67" s="47" t="s">
        <v>158</v>
      </c>
      <c r="H67" s="43"/>
      <c r="I67" s="112">
        <f>SUM(I65:I66)</f>
        <v>0</v>
      </c>
      <c r="J67" s="92">
        <v>0</v>
      </c>
      <c r="K67" s="96">
        <v>0</v>
      </c>
      <c r="L67" s="466"/>
    </row>
    <row r="68" spans="2:12" ht="3.75" customHeight="1" x14ac:dyDescent="0.35">
      <c r="B68" s="131"/>
      <c r="C68" s="372"/>
      <c r="D68" s="47"/>
      <c r="E68" s="372"/>
      <c r="F68" s="43"/>
      <c r="G68" s="43"/>
      <c r="H68" s="43"/>
      <c r="I68" s="72"/>
      <c r="J68" s="72"/>
      <c r="K68" s="72"/>
      <c r="L68" s="466"/>
    </row>
    <row r="69" spans="2:12" ht="15" thickBot="1" x14ac:dyDescent="0.4">
      <c r="B69" s="131"/>
      <c r="C69" s="77" t="s">
        <v>191</v>
      </c>
      <c r="D69" s="78"/>
      <c r="E69" s="78"/>
      <c r="F69" s="79"/>
      <c r="G69" s="79"/>
      <c r="H69" s="79"/>
      <c r="I69" s="72"/>
      <c r="J69" s="72"/>
      <c r="K69" s="72"/>
      <c r="L69" s="466"/>
    </row>
    <row r="70" spans="2:12" x14ac:dyDescent="0.35">
      <c r="B70" s="131"/>
      <c r="C70" s="372"/>
      <c r="D70" s="89" t="s">
        <v>192</v>
      </c>
      <c r="E70" s="47"/>
      <c r="F70" s="43"/>
      <c r="G70" s="43"/>
      <c r="H70" s="43"/>
      <c r="I70" s="803">
        <f>'6A'!K72</f>
        <v>0</v>
      </c>
      <c r="J70" s="804"/>
      <c r="K70" s="814"/>
      <c r="L70" s="466"/>
    </row>
    <row r="71" spans="2:12" x14ac:dyDescent="0.35">
      <c r="B71" s="131"/>
      <c r="C71" s="372"/>
      <c r="D71" s="89" t="s">
        <v>193</v>
      </c>
      <c r="E71" s="47"/>
      <c r="F71" s="43"/>
      <c r="G71" s="43"/>
      <c r="H71" s="43"/>
      <c r="I71" s="799">
        <f>'6A'!K73</f>
        <v>0</v>
      </c>
      <c r="J71" s="800"/>
      <c r="K71" s="806"/>
      <c r="L71" s="466"/>
    </row>
    <row r="72" spans="2:12" x14ac:dyDescent="0.35">
      <c r="B72" s="131"/>
      <c r="C72" s="372"/>
      <c r="D72" s="89" t="s">
        <v>194</v>
      </c>
      <c r="E72" s="47"/>
      <c r="F72" s="43"/>
      <c r="G72" s="43"/>
      <c r="H72" s="43"/>
      <c r="I72" s="799">
        <f>'6A'!K74</f>
        <v>0</v>
      </c>
      <c r="J72" s="800"/>
      <c r="K72" s="806"/>
      <c r="L72" s="466"/>
    </row>
    <row r="73" spans="2:12" x14ac:dyDescent="0.35">
      <c r="B73" s="131"/>
      <c r="C73" s="372"/>
      <c r="D73" s="89" t="s">
        <v>195</v>
      </c>
      <c r="E73" s="47"/>
      <c r="F73" s="43"/>
      <c r="G73" s="43"/>
      <c r="H73" s="43"/>
      <c r="I73" s="815">
        <f>'6A'!K75</f>
        <v>0</v>
      </c>
      <c r="J73" s="807"/>
      <c r="K73" s="808"/>
      <c r="L73" s="466"/>
    </row>
    <row r="74" spans="2:12" x14ac:dyDescent="0.35">
      <c r="B74" s="131"/>
      <c r="C74" s="372"/>
      <c r="D74" s="89" t="s">
        <v>196</v>
      </c>
      <c r="E74" s="47"/>
      <c r="F74" s="43"/>
      <c r="G74" s="43"/>
      <c r="H74" s="43"/>
      <c r="I74" s="816">
        <f>'6A'!K76</f>
        <v>0</v>
      </c>
      <c r="J74" s="116"/>
      <c r="K74" s="117"/>
      <c r="L74" s="466"/>
    </row>
    <row r="75" spans="2:12" ht="15" thickBot="1" x14ac:dyDescent="0.4">
      <c r="B75" s="131"/>
      <c r="C75" s="44"/>
      <c r="D75" s="43"/>
      <c r="E75" s="43"/>
      <c r="F75" s="372"/>
      <c r="G75" s="47" t="s">
        <v>158</v>
      </c>
      <c r="H75" s="88"/>
      <c r="I75" s="112">
        <f>SUM(I70:I74)</f>
        <v>0</v>
      </c>
      <c r="J75" s="92">
        <f>SUM(J70:J73)</f>
        <v>0</v>
      </c>
      <c r="K75" s="96">
        <f>SUM(K70:K73)</f>
        <v>0</v>
      </c>
      <c r="L75" s="466"/>
    </row>
    <row r="76" spans="2:12" ht="3.75" customHeight="1" x14ac:dyDescent="0.35">
      <c r="B76" s="131"/>
      <c r="C76" s="46"/>
      <c r="D76" s="47"/>
      <c r="E76" s="47"/>
      <c r="F76" s="43"/>
      <c r="G76" s="43"/>
      <c r="H76" s="43"/>
      <c r="I76" s="72"/>
      <c r="J76" s="72"/>
      <c r="K76" s="72"/>
      <c r="L76" s="466"/>
    </row>
    <row r="77" spans="2:12" ht="15" thickBot="1" x14ac:dyDescent="0.4">
      <c r="B77" s="131"/>
      <c r="C77" s="77" t="s">
        <v>197</v>
      </c>
      <c r="D77" s="78"/>
      <c r="E77" s="78"/>
      <c r="F77" s="79"/>
      <c r="G77" s="79"/>
      <c r="H77" s="79"/>
      <c r="I77" s="72"/>
      <c r="J77" s="72"/>
      <c r="K77" s="72"/>
      <c r="L77" s="466"/>
    </row>
    <row r="78" spans="2:12" x14ac:dyDescent="0.35">
      <c r="B78" s="131"/>
      <c r="C78" s="372"/>
      <c r="D78" s="89" t="s">
        <v>198</v>
      </c>
      <c r="E78" s="47"/>
      <c r="F78" s="43"/>
      <c r="G78" s="43"/>
      <c r="H78" s="43"/>
      <c r="I78" s="817">
        <f>'6A'!K80</f>
        <v>0</v>
      </c>
      <c r="J78" s="106"/>
      <c r="K78" s="107"/>
      <c r="L78" s="466"/>
    </row>
    <row r="79" spans="2:12" x14ac:dyDescent="0.35">
      <c r="B79" s="131"/>
      <c r="C79" s="372"/>
      <c r="D79" s="89" t="s">
        <v>199</v>
      </c>
      <c r="E79" s="47"/>
      <c r="F79" s="43"/>
      <c r="G79" s="43"/>
      <c r="H79" s="43"/>
      <c r="I79" s="815">
        <f>'6A'!K81</f>
        <v>0</v>
      </c>
      <c r="J79" s="108"/>
      <c r="K79" s="109"/>
      <c r="L79" s="466"/>
    </row>
    <row r="80" spans="2:12" x14ac:dyDescent="0.35">
      <c r="B80" s="131"/>
      <c r="C80" s="372"/>
      <c r="D80" s="89" t="s">
        <v>200</v>
      </c>
      <c r="E80" s="47"/>
      <c r="F80" s="43"/>
      <c r="G80" s="43"/>
      <c r="H80" s="43"/>
      <c r="I80" s="815">
        <f>'6A'!K82</f>
        <v>0</v>
      </c>
      <c r="J80" s="108"/>
      <c r="K80" s="109"/>
      <c r="L80" s="466"/>
    </row>
    <row r="81" spans="2:12" x14ac:dyDescent="0.35">
      <c r="B81" s="131"/>
      <c r="C81" s="372"/>
      <c r="D81" s="81" t="s">
        <v>201</v>
      </c>
      <c r="E81" s="43"/>
      <c r="F81" s="43"/>
      <c r="G81" s="43"/>
      <c r="H81" s="43"/>
      <c r="I81" s="815">
        <f>'6A'!K83</f>
        <v>0</v>
      </c>
      <c r="J81" s="108"/>
      <c r="K81" s="109"/>
      <c r="L81" s="466"/>
    </row>
    <row r="82" spans="2:12" x14ac:dyDescent="0.35">
      <c r="B82" s="131"/>
      <c r="C82" s="372"/>
      <c r="D82" s="1389" t="s">
        <v>202</v>
      </c>
      <c r="E82" s="43"/>
      <c r="F82" s="43"/>
      <c r="G82" s="43"/>
      <c r="H82" s="43"/>
      <c r="I82" s="815">
        <f>'6A'!K84</f>
        <v>0</v>
      </c>
      <c r="J82" s="108"/>
      <c r="K82" s="109"/>
      <c r="L82" s="466"/>
    </row>
    <row r="83" spans="2:12" x14ac:dyDescent="0.35">
      <c r="B83" s="131"/>
      <c r="C83" s="372"/>
      <c r="D83" s="1389" t="s">
        <v>203</v>
      </c>
      <c r="E83" s="43"/>
      <c r="F83" s="43"/>
      <c r="G83" s="43"/>
      <c r="H83" s="43"/>
      <c r="I83" s="815">
        <f>'6A'!K85</f>
        <v>0</v>
      </c>
      <c r="J83" s="108"/>
      <c r="K83" s="109"/>
      <c r="L83" s="466"/>
    </row>
    <row r="84" spans="2:12" x14ac:dyDescent="0.35">
      <c r="B84" s="131"/>
      <c r="C84" s="372"/>
      <c r="D84" s="82" t="s">
        <v>204</v>
      </c>
      <c r="E84" s="47"/>
      <c r="F84" s="43"/>
      <c r="G84" s="43"/>
      <c r="H84" s="43"/>
      <c r="I84" s="815">
        <f>'6A'!K86</f>
        <v>0</v>
      </c>
      <c r="J84" s="108"/>
      <c r="K84" s="109"/>
      <c r="L84" s="466"/>
    </row>
    <row r="85" spans="2:12" x14ac:dyDescent="0.35">
      <c r="B85" s="131"/>
      <c r="C85" s="372"/>
      <c r="D85" s="49" t="s">
        <v>420</v>
      </c>
      <c r="E85" s="2360">
        <f>(IF(AND(I85&lt;&gt;0,'6A'!E87=""),"Enter Item on Form 6A",'6A'!E87))</f>
        <v>0</v>
      </c>
      <c r="F85" s="2361"/>
      <c r="G85" s="2362"/>
      <c r="H85" s="467"/>
      <c r="I85" s="816">
        <f>'6A'!K87</f>
        <v>0</v>
      </c>
      <c r="J85" s="114"/>
      <c r="K85" s="115"/>
      <c r="L85" s="466"/>
    </row>
    <row r="86" spans="2:12" ht="15" thickBot="1" x14ac:dyDescent="0.4">
      <c r="B86" s="131"/>
      <c r="C86" s="44"/>
      <c r="D86" s="43"/>
      <c r="E86" s="43"/>
      <c r="F86" s="372"/>
      <c r="G86" s="47" t="s">
        <v>158</v>
      </c>
      <c r="H86" s="88"/>
      <c r="I86" s="112">
        <f>SUM(I78:I85)</f>
        <v>0</v>
      </c>
      <c r="J86" s="92">
        <v>0</v>
      </c>
      <c r="K86" s="96">
        <v>0</v>
      </c>
      <c r="L86" s="466"/>
    </row>
    <row r="87" spans="2:12" ht="3.75" customHeight="1" x14ac:dyDescent="0.35">
      <c r="B87" s="131"/>
      <c r="C87" s="46"/>
      <c r="D87" s="47"/>
      <c r="E87" s="47"/>
      <c r="F87" s="43"/>
      <c r="G87" s="43"/>
      <c r="H87" s="43"/>
      <c r="I87" s="72"/>
      <c r="J87" s="72"/>
      <c r="K87" s="72"/>
      <c r="L87" s="466"/>
    </row>
    <row r="88" spans="2:12" ht="15" thickBot="1" x14ac:dyDescent="0.4">
      <c r="B88" s="131"/>
      <c r="C88" s="77" t="s">
        <v>205</v>
      </c>
      <c r="D88" s="78"/>
      <c r="E88" s="78"/>
      <c r="F88" s="79"/>
      <c r="G88" s="79"/>
      <c r="H88" s="79"/>
      <c r="I88" s="75"/>
      <c r="J88" s="75"/>
      <c r="K88" s="84"/>
      <c r="L88" s="466"/>
    </row>
    <row r="89" spans="2:12" x14ac:dyDescent="0.35">
      <c r="B89" s="131"/>
      <c r="C89" s="372"/>
      <c r="D89" s="1390" t="s">
        <v>206</v>
      </c>
      <c r="E89" s="43"/>
      <c r="F89" s="50"/>
      <c r="G89" s="50"/>
      <c r="H89" s="50"/>
      <c r="I89" s="817">
        <f>'6A'!K91</f>
        <v>0</v>
      </c>
      <c r="J89" s="106"/>
      <c r="K89" s="107"/>
      <c r="L89" s="466"/>
    </row>
    <row r="90" spans="2:12" x14ac:dyDescent="0.35">
      <c r="B90" s="131"/>
      <c r="C90" s="372"/>
      <c r="D90" s="1390" t="s">
        <v>207</v>
      </c>
      <c r="E90" s="43"/>
      <c r="F90" s="51"/>
      <c r="G90" s="51"/>
      <c r="H90" s="51"/>
      <c r="I90" s="815">
        <f>'6A'!K92</f>
        <v>0</v>
      </c>
      <c r="J90" s="108"/>
      <c r="K90" s="109"/>
      <c r="L90" s="466"/>
    </row>
    <row r="91" spans="2:12" x14ac:dyDescent="0.35">
      <c r="B91" s="131"/>
      <c r="C91" s="372"/>
      <c r="D91" s="1391" t="s">
        <v>420</v>
      </c>
      <c r="E91" s="2360">
        <f>(IF(AND(I91&lt;&gt;0,'6A'!E93=""),"Enter Item on Form 6A",'6A'!E93))</f>
        <v>0</v>
      </c>
      <c r="F91" s="2361"/>
      <c r="G91" s="2362"/>
      <c r="H91" s="467"/>
      <c r="I91" s="816">
        <f>'6A'!K93</f>
        <v>0</v>
      </c>
      <c r="J91" s="114"/>
      <c r="K91" s="115"/>
      <c r="L91" s="466"/>
    </row>
    <row r="92" spans="2:12" ht="15" thickBot="1" x14ac:dyDescent="0.4">
      <c r="B92" s="131"/>
      <c r="C92" s="44"/>
      <c r="D92" s="43"/>
      <c r="E92" s="43"/>
      <c r="F92" s="372"/>
      <c r="G92" s="47" t="s">
        <v>158</v>
      </c>
      <c r="H92" s="88"/>
      <c r="I92" s="112">
        <f>SUM(I89:I91)</f>
        <v>0</v>
      </c>
      <c r="J92" s="92">
        <v>0</v>
      </c>
      <c r="K92" s="96">
        <v>0</v>
      </c>
      <c r="L92" s="466"/>
    </row>
    <row r="93" spans="2:12" ht="3.75" customHeight="1" x14ac:dyDescent="0.35">
      <c r="B93" s="131"/>
      <c r="C93" s="46"/>
      <c r="D93" s="47"/>
      <c r="E93" s="47"/>
      <c r="F93" s="43"/>
      <c r="G93" s="43"/>
      <c r="H93" s="43"/>
      <c r="I93" s="72"/>
      <c r="J93" s="72"/>
      <c r="K93" s="72"/>
      <c r="L93" s="466"/>
    </row>
    <row r="94" spans="2:12" ht="15" thickBot="1" x14ac:dyDescent="0.4">
      <c r="B94" s="131"/>
      <c r="C94" s="77" t="s">
        <v>208</v>
      </c>
      <c r="D94" s="78"/>
      <c r="E94" s="78"/>
      <c r="F94" s="79"/>
      <c r="G94" s="79"/>
      <c r="H94" s="79"/>
      <c r="I94" s="85"/>
      <c r="J94" s="75"/>
      <c r="K94" s="84"/>
      <c r="L94" s="466"/>
    </row>
    <row r="95" spans="2:12" x14ac:dyDescent="0.35">
      <c r="B95" s="131"/>
      <c r="C95" s="372"/>
      <c r="D95" s="82" t="s">
        <v>209</v>
      </c>
      <c r="E95" s="43"/>
      <c r="F95" s="50"/>
      <c r="G95" s="50"/>
      <c r="H95" s="50"/>
      <c r="I95" s="803">
        <f>'6A'!K97</f>
        <v>0</v>
      </c>
      <c r="J95" s="804"/>
      <c r="K95" s="814"/>
      <c r="L95" s="466"/>
    </row>
    <row r="96" spans="2:12" x14ac:dyDescent="0.35">
      <c r="B96" s="131"/>
      <c r="C96" s="372"/>
      <c r="D96" s="82" t="s">
        <v>210</v>
      </c>
      <c r="E96" s="43"/>
      <c r="F96" s="51"/>
      <c r="G96" s="51"/>
      <c r="H96" s="51"/>
      <c r="I96" s="799">
        <f>'6A'!K98</f>
        <v>0</v>
      </c>
      <c r="J96" s="800"/>
      <c r="K96" s="806"/>
      <c r="L96" s="466"/>
    </row>
    <row r="97" spans="2:12" x14ac:dyDescent="0.35">
      <c r="B97" s="131"/>
      <c r="C97" s="372"/>
      <c r="D97" s="82" t="s">
        <v>108</v>
      </c>
      <c r="E97" s="43"/>
      <c r="F97" s="43"/>
      <c r="G97" s="43"/>
      <c r="H97" s="43"/>
      <c r="I97" s="799">
        <f>'6A'!K99</f>
        <v>0</v>
      </c>
      <c r="J97" s="800"/>
      <c r="K97" s="806"/>
      <c r="L97" s="466"/>
    </row>
    <row r="98" spans="2:12" x14ac:dyDescent="0.35">
      <c r="B98" s="131"/>
      <c r="C98" s="372"/>
      <c r="D98" s="82" t="s">
        <v>211</v>
      </c>
      <c r="E98" s="43"/>
      <c r="F98" s="43"/>
      <c r="G98" s="43"/>
      <c r="H98" s="43"/>
      <c r="I98" s="799">
        <f>'6A'!K100</f>
        <v>0</v>
      </c>
      <c r="J98" s="800"/>
      <c r="K98" s="806"/>
      <c r="L98" s="466"/>
    </row>
    <row r="99" spans="2:12" x14ac:dyDescent="0.35">
      <c r="B99" s="131"/>
      <c r="C99" s="372"/>
      <c r="D99" s="82" t="s">
        <v>212</v>
      </c>
      <c r="E99" s="43"/>
      <c r="F99" s="43"/>
      <c r="G99" s="43"/>
      <c r="H99" s="43"/>
      <c r="I99" s="799">
        <f>'6A'!K101</f>
        <v>0</v>
      </c>
      <c r="J99" s="800"/>
      <c r="K99" s="806"/>
      <c r="L99" s="466"/>
    </row>
    <row r="100" spans="2:12" x14ac:dyDescent="0.35">
      <c r="B100" s="131"/>
      <c r="C100" s="372"/>
      <c r="D100" s="81" t="s">
        <v>213</v>
      </c>
      <c r="E100" s="43"/>
      <c r="F100" s="43"/>
      <c r="G100" s="43"/>
      <c r="H100" s="43"/>
      <c r="I100" s="799">
        <f>'6A'!K102</f>
        <v>0</v>
      </c>
      <c r="J100" s="800"/>
      <c r="K100" s="806"/>
      <c r="L100" s="466"/>
    </row>
    <row r="101" spans="2:12" x14ac:dyDescent="0.35">
      <c r="B101" s="131"/>
      <c r="C101" s="372"/>
      <c r="D101" s="81" t="s">
        <v>214</v>
      </c>
      <c r="E101" s="43"/>
      <c r="F101" s="43"/>
      <c r="G101" s="43"/>
      <c r="H101" s="43"/>
      <c r="I101" s="815">
        <f>'6A'!K103</f>
        <v>0</v>
      </c>
      <c r="J101" s="807"/>
      <c r="K101" s="808"/>
      <c r="L101" s="466"/>
    </row>
    <row r="102" spans="2:12" x14ac:dyDescent="0.35">
      <c r="B102" s="131"/>
      <c r="C102" s="372"/>
      <c r="D102" s="1389" t="s">
        <v>215</v>
      </c>
      <c r="E102" s="43"/>
      <c r="F102" s="43"/>
      <c r="G102" s="43"/>
      <c r="H102" s="43"/>
      <c r="I102" s="815">
        <f>'6A'!K104</f>
        <v>0</v>
      </c>
      <c r="J102" s="127"/>
      <c r="K102" s="103"/>
      <c r="L102" s="466"/>
    </row>
    <row r="103" spans="2:12" x14ac:dyDescent="0.35">
      <c r="B103" s="131"/>
      <c r="C103" s="372"/>
      <c r="D103" s="82" t="s">
        <v>216</v>
      </c>
      <c r="E103" s="43"/>
      <c r="F103" s="43"/>
      <c r="G103" s="43"/>
      <c r="H103" s="43"/>
      <c r="I103" s="815">
        <f>'6A'!K105</f>
        <v>0</v>
      </c>
      <c r="J103" s="87"/>
      <c r="K103" s="95"/>
      <c r="L103" s="466"/>
    </row>
    <row r="104" spans="2:12" x14ac:dyDescent="0.35">
      <c r="B104" s="131"/>
      <c r="C104" s="372"/>
      <c r="D104" s="49" t="s">
        <v>1469</v>
      </c>
      <c r="E104" s="43"/>
      <c r="F104" s="43"/>
      <c r="G104" s="43"/>
      <c r="H104" s="43"/>
      <c r="I104" s="815">
        <f>'6A'!K106</f>
        <v>0</v>
      </c>
      <c r="J104" s="807"/>
      <c r="K104" s="808"/>
      <c r="L104" s="466"/>
    </row>
    <row r="105" spans="2:12" x14ac:dyDescent="0.35">
      <c r="B105" s="131"/>
      <c r="C105" s="372"/>
      <c r="D105" s="81" t="s">
        <v>217</v>
      </c>
      <c r="E105" s="43"/>
      <c r="F105" s="43"/>
      <c r="G105" s="43"/>
      <c r="H105" s="43"/>
      <c r="I105" s="815">
        <f>'6A'!K107</f>
        <v>0</v>
      </c>
      <c r="J105" s="110"/>
      <c r="K105" s="111"/>
      <c r="L105" s="466"/>
    </row>
    <row r="106" spans="2:12" x14ac:dyDescent="0.35">
      <c r="B106" s="131"/>
      <c r="C106" s="372"/>
      <c r="D106" s="1390" t="s">
        <v>218</v>
      </c>
      <c r="E106" s="58"/>
      <c r="F106" s="51"/>
      <c r="G106" s="51"/>
      <c r="H106" s="51"/>
      <c r="I106" s="816">
        <f>'6A'!K108</f>
        <v>0</v>
      </c>
      <c r="J106" s="114"/>
      <c r="K106" s="115"/>
      <c r="L106" s="466"/>
    </row>
    <row r="107" spans="2:12" ht="15" thickBot="1" x14ac:dyDescent="0.4">
      <c r="B107" s="131"/>
      <c r="C107" s="44"/>
      <c r="D107" s="43"/>
      <c r="E107" s="43"/>
      <c r="F107" s="372"/>
      <c r="G107" s="47" t="s">
        <v>158</v>
      </c>
      <c r="H107" s="88"/>
      <c r="I107" s="112">
        <f>SUM(I95:I106)</f>
        <v>0</v>
      </c>
      <c r="J107" s="92">
        <f>SUM(J95:J101)+J103+J104</f>
        <v>0</v>
      </c>
      <c r="K107" s="96">
        <f>SUM(K95:K101)+K103+K104</f>
        <v>0</v>
      </c>
      <c r="L107" s="466"/>
    </row>
    <row r="108" spans="2:12" ht="9" customHeight="1" thickBot="1" x14ac:dyDescent="0.4">
      <c r="B108" s="469"/>
      <c r="C108" s="126"/>
      <c r="D108" s="57"/>
      <c r="E108" s="57"/>
      <c r="F108" s="56"/>
      <c r="G108" s="56"/>
      <c r="H108" s="56"/>
      <c r="I108" s="86"/>
      <c r="J108" s="86"/>
      <c r="K108" s="86"/>
      <c r="L108" s="470"/>
    </row>
    <row r="109" spans="2:12" ht="15" thickBot="1" x14ac:dyDescent="0.4">
      <c r="B109" s="131"/>
      <c r="C109" s="77" t="s">
        <v>219</v>
      </c>
      <c r="D109" s="78"/>
      <c r="E109" s="78"/>
      <c r="F109" s="79"/>
      <c r="G109" s="79"/>
      <c r="H109" s="79"/>
      <c r="I109" s="72"/>
      <c r="J109" s="72"/>
      <c r="K109" s="72"/>
      <c r="L109" s="133"/>
    </row>
    <row r="110" spans="2:12" x14ac:dyDescent="0.35">
      <c r="B110" s="131"/>
      <c r="C110" s="132"/>
      <c r="D110" s="89" t="s">
        <v>220</v>
      </c>
      <c r="E110" s="47"/>
      <c r="F110" s="43"/>
      <c r="G110" s="43"/>
      <c r="H110" s="43"/>
      <c r="I110" s="817">
        <f>'6A'!K113</f>
        <v>0</v>
      </c>
      <c r="J110" s="106"/>
      <c r="K110" s="107"/>
      <c r="L110" s="133"/>
    </row>
    <row r="111" spans="2:12" x14ac:dyDescent="0.35">
      <c r="B111" s="131"/>
      <c r="C111" s="132"/>
      <c r="D111" s="89" t="s">
        <v>221</v>
      </c>
      <c r="E111" s="47"/>
      <c r="F111" s="43"/>
      <c r="G111" s="43"/>
      <c r="H111" s="43"/>
      <c r="I111" s="815">
        <f>'6A'!K114</f>
        <v>0</v>
      </c>
      <c r="J111" s="108"/>
      <c r="K111" s="109"/>
      <c r="L111" s="133"/>
    </row>
    <row r="112" spans="2:12" x14ac:dyDescent="0.35">
      <c r="B112" s="131"/>
      <c r="C112" s="372"/>
      <c r="D112" s="89" t="s">
        <v>222</v>
      </c>
      <c r="E112" s="47"/>
      <c r="F112" s="43"/>
      <c r="G112" s="43"/>
      <c r="H112" s="43"/>
      <c r="I112" s="815">
        <f>'6A'!K115</f>
        <v>0</v>
      </c>
      <c r="J112" s="108"/>
      <c r="K112" s="109"/>
      <c r="L112" s="466"/>
    </row>
    <row r="113" spans="2:12" x14ac:dyDescent="0.35">
      <c r="B113" s="131"/>
      <c r="C113" s="372"/>
      <c r="D113" s="89" t="s">
        <v>223</v>
      </c>
      <c r="E113" s="47"/>
      <c r="F113" s="43"/>
      <c r="G113" s="43"/>
      <c r="H113" s="43"/>
      <c r="I113" s="815">
        <f>'6A'!K116</f>
        <v>0</v>
      </c>
      <c r="J113" s="108"/>
      <c r="K113" s="109"/>
      <c r="L113" s="466"/>
    </row>
    <row r="114" spans="2:12" x14ac:dyDescent="0.35">
      <c r="B114" s="131"/>
      <c r="C114" s="372"/>
      <c r="D114" s="89" t="s">
        <v>224</v>
      </c>
      <c r="E114" s="47"/>
      <c r="F114" s="43"/>
      <c r="G114" s="43"/>
      <c r="H114" s="43"/>
      <c r="I114" s="815">
        <f>'6A'!K117</f>
        <v>0</v>
      </c>
      <c r="J114" s="108"/>
      <c r="K114" s="109"/>
      <c r="L114" s="466"/>
    </row>
    <row r="115" spans="2:12" x14ac:dyDescent="0.35">
      <c r="B115" s="131"/>
      <c r="C115" s="372"/>
      <c r="D115" s="89" t="s">
        <v>225</v>
      </c>
      <c r="E115" s="47"/>
      <c r="F115" s="43"/>
      <c r="G115" s="43"/>
      <c r="H115" s="43"/>
      <c r="I115" s="815">
        <f>'6A'!K118</f>
        <v>0</v>
      </c>
      <c r="J115" s="108"/>
      <c r="K115" s="109"/>
      <c r="L115" s="466"/>
    </row>
    <row r="116" spans="2:12" x14ac:dyDescent="0.35">
      <c r="B116" s="131"/>
      <c r="C116" s="372"/>
      <c r="D116" s="89" t="s">
        <v>226</v>
      </c>
      <c r="E116" s="47"/>
      <c r="F116" s="43"/>
      <c r="G116" s="43"/>
      <c r="H116" s="43"/>
      <c r="I116" s="816">
        <f>'6A'!K119</f>
        <v>0</v>
      </c>
      <c r="J116" s="114"/>
      <c r="K116" s="115"/>
      <c r="L116" s="466"/>
    </row>
    <row r="117" spans="2:12" ht="15" thickBot="1" x14ac:dyDescent="0.4">
      <c r="B117" s="131"/>
      <c r="C117" s="44"/>
      <c r="D117" s="372"/>
      <c r="E117" s="43"/>
      <c r="F117" s="372"/>
      <c r="G117" s="47" t="s">
        <v>158</v>
      </c>
      <c r="H117" s="88"/>
      <c r="I117" s="112">
        <f>SUM(I110:I116)</f>
        <v>0</v>
      </c>
      <c r="J117" s="92">
        <v>0</v>
      </c>
      <c r="K117" s="96">
        <v>0</v>
      </c>
      <c r="L117" s="466"/>
    </row>
    <row r="118" spans="2:12" ht="7.5" customHeight="1" thickBot="1" x14ac:dyDescent="0.4">
      <c r="B118" s="131"/>
      <c r="C118" s="65"/>
      <c r="D118" s="64"/>
      <c r="E118" s="64"/>
      <c r="F118" s="66"/>
      <c r="G118" s="66"/>
      <c r="H118" s="66"/>
      <c r="I118" s="76"/>
      <c r="J118" s="76"/>
      <c r="K118" s="76"/>
      <c r="L118" s="466"/>
    </row>
    <row r="119" spans="2:12" ht="15" thickBot="1" x14ac:dyDescent="0.4">
      <c r="B119" s="131"/>
      <c r="C119" s="98" t="s">
        <v>241</v>
      </c>
      <c r="D119" s="99"/>
      <c r="E119" s="99"/>
      <c r="F119" s="99"/>
      <c r="G119" s="99"/>
      <c r="H119" s="99"/>
      <c r="I119" s="93">
        <f>I27+I46+I62+I67+I75+I86+I92+I107+I117</f>
        <v>0</v>
      </c>
      <c r="J119" s="91">
        <f>J27+J46+J62+J67+J75+J86+J92+J107+J117</f>
        <v>0</v>
      </c>
      <c r="K119" s="97">
        <f>K27+K46+K62+K67+K75+K86+K92+K107+K117</f>
        <v>0</v>
      </c>
      <c r="L119" s="466"/>
    </row>
    <row r="120" spans="2:12" ht="7.5" customHeight="1" x14ac:dyDescent="0.35">
      <c r="B120" s="131"/>
      <c r="C120" s="132"/>
      <c r="D120" s="132"/>
      <c r="E120" s="132"/>
      <c r="F120" s="132"/>
      <c r="G120" s="132"/>
      <c r="H120" s="132"/>
      <c r="I120" s="372"/>
      <c r="J120" s="372"/>
      <c r="K120" s="372"/>
      <c r="L120" s="466"/>
    </row>
    <row r="121" spans="2:12" ht="9" customHeight="1" thickBot="1" x14ac:dyDescent="0.4">
      <c r="B121" s="471"/>
      <c r="C121" s="472"/>
      <c r="D121" s="472"/>
      <c r="E121" s="472"/>
      <c r="F121" s="472"/>
      <c r="G121" s="472"/>
      <c r="H121" s="472"/>
      <c r="I121" s="472"/>
      <c r="J121" s="472"/>
      <c r="K121" s="472"/>
      <c r="L121" s="470"/>
    </row>
  </sheetData>
  <sheetProtection formatCells="0" formatColumns="0" formatRows="0"/>
  <mergeCells count="12">
    <mergeCell ref="C11:K11"/>
    <mergeCell ref="I15:K15"/>
    <mergeCell ref="J16:K16"/>
    <mergeCell ref="J17:J19"/>
    <mergeCell ref="I16:I19"/>
    <mergeCell ref="K17:K19"/>
    <mergeCell ref="C13:K13"/>
    <mergeCell ref="E85:G85"/>
    <mergeCell ref="E26:G26"/>
    <mergeCell ref="E45:G45"/>
    <mergeCell ref="E61:G61"/>
    <mergeCell ref="E91:G91"/>
  </mergeCells>
  <pageMargins left="0.7" right="0.7" top="0.75" bottom="0.75" header="0.3" footer="0.3"/>
  <pageSetup scale="84" fitToHeight="2" orientation="portrait" r:id="rId1"/>
  <headerFooter>
    <oddFooter>&amp;LForm 6C
LIHTC Budget (Basis Calculation)&amp;CCFA Forms</oddFooter>
  </headerFooter>
  <rowBreaks count="2" manualBreakCount="2">
    <brk id="63" min="1" max="11" man="1"/>
    <brk id="108"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EY2"/>
  <sheetViews>
    <sheetView topLeftCell="DM1" workbookViewId="0">
      <selection activeCell="CH1" sqref="CH1"/>
    </sheetView>
  </sheetViews>
  <sheetFormatPr defaultRowHeight="14.5" x14ac:dyDescent="0.35"/>
  <cols>
    <col min="1" max="1" width="13.7265625" bestFit="1" customWidth="1"/>
    <col min="2" max="2" width="11.36328125" bestFit="1" customWidth="1"/>
    <col min="3" max="3" width="24.6328125" bestFit="1" customWidth="1"/>
    <col min="4" max="4" width="11.81640625" bestFit="1" customWidth="1"/>
    <col min="5" max="5" width="35.08984375" bestFit="1" customWidth="1"/>
    <col min="6" max="6" width="25.26953125" bestFit="1" customWidth="1"/>
    <col min="7" max="7" width="12.36328125" bestFit="1" customWidth="1"/>
    <col min="8" max="8" width="16.08984375" bestFit="1" customWidth="1"/>
    <col min="9" max="9" width="18.7265625" bestFit="1" customWidth="1"/>
    <col min="10" max="10" width="18.81640625" bestFit="1" customWidth="1"/>
    <col min="11" max="11" width="21.7265625" bestFit="1" customWidth="1"/>
    <col min="12" max="12" width="25.6328125" bestFit="1" customWidth="1"/>
    <col min="13" max="13" width="35.26953125" bestFit="1" customWidth="1"/>
    <col min="14" max="14" width="24" bestFit="1" customWidth="1"/>
    <col min="15" max="15" width="23.36328125" bestFit="1" customWidth="1"/>
    <col min="16" max="16" width="28.81640625" bestFit="1" customWidth="1"/>
    <col min="17" max="17" width="26.81640625" bestFit="1" customWidth="1"/>
    <col min="18" max="18" width="39.26953125" bestFit="1" customWidth="1"/>
    <col min="19" max="19" width="36" bestFit="1" customWidth="1"/>
    <col min="20" max="20" width="14.7265625" bestFit="1" customWidth="1"/>
    <col min="21" max="21" width="20" bestFit="1" customWidth="1"/>
    <col min="22" max="22" width="31.81640625" bestFit="1" customWidth="1"/>
    <col min="23" max="23" width="11.08984375" bestFit="1" customWidth="1"/>
    <col min="24" max="24" width="23.7265625" bestFit="1" customWidth="1"/>
    <col min="25" max="25" width="19.6328125" bestFit="1" customWidth="1"/>
    <col min="26" max="26" width="15.08984375" bestFit="1" customWidth="1"/>
    <col min="27" max="27" width="17.81640625" bestFit="1" customWidth="1"/>
    <col min="28" max="28" width="32.26953125" bestFit="1" customWidth="1"/>
    <col min="29" max="29" width="25" bestFit="1" customWidth="1"/>
    <col min="30" max="30" width="35.08984375" bestFit="1" customWidth="1"/>
    <col min="31" max="31" width="23.26953125" bestFit="1" customWidth="1"/>
    <col min="32" max="32" width="20.81640625" bestFit="1" customWidth="1"/>
    <col min="33" max="33" width="35.26953125" bestFit="1" customWidth="1"/>
    <col min="34" max="34" width="24" bestFit="1" customWidth="1"/>
    <col min="35" max="35" width="28" bestFit="1" customWidth="1"/>
    <col min="36" max="36" width="12.08984375" bestFit="1" customWidth="1"/>
    <col min="37" max="37" width="26" bestFit="1" customWidth="1"/>
    <col min="38" max="38" width="28.81640625" bestFit="1" customWidth="1"/>
    <col min="39" max="39" width="29.08984375" bestFit="1" customWidth="1"/>
    <col min="40" max="40" width="32.6328125" bestFit="1" customWidth="1"/>
    <col min="41" max="41" width="29.7265625" bestFit="1" customWidth="1"/>
    <col min="42" max="42" width="34" bestFit="1" customWidth="1"/>
    <col min="43" max="43" width="30.81640625" bestFit="1" customWidth="1"/>
    <col min="44" max="44" width="27.7265625" bestFit="1" customWidth="1"/>
    <col min="45" max="45" width="32" bestFit="1" customWidth="1"/>
    <col min="46" max="46" width="28.08984375" bestFit="1" customWidth="1"/>
    <col min="47" max="47" width="17.26953125" bestFit="1" customWidth="1"/>
    <col min="48" max="48" width="17.7265625" bestFit="1" customWidth="1"/>
    <col min="49" max="49" width="30.81640625" bestFit="1" customWidth="1"/>
    <col min="50" max="50" width="21.36328125" bestFit="1" customWidth="1"/>
    <col min="51" max="51" width="12.08984375" bestFit="1" customWidth="1"/>
    <col min="52" max="52" width="25.6328125" bestFit="1" customWidth="1"/>
    <col min="53" max="53" width="28.36328125" bestFit="1" customWidth="1"/>
    <col min="54" max="54" width="21.7265625" bestFit="1" customWidth="1"/>
    <col min="55" max="55" width="23.36328125" bestFit="1" customWidth="1"/>
    <col min="56" max="56" width="17.6328125" bestFit="1" customWidth="1"/>
    <col min="57" max="57" width="18.36328125" bestFit="1" customWidth="1"/>
    <col min="58" max="58" width="15.6328125" bestFit="1" customWidth="1"/>
    <col min="59" max="59" width="30.08984375" bestFit="1" customWidth="1"/>
    <col min="60" max="60" width="30.7265625" bestFit="1" customWidth="1"/>
    <col min="61" max="61" width="36.6328125" bestFit="1" customWidth="1"/>
    <col min="62" max="62" width="27.08984375" bestFit="1" customWidth="1"/>
    <col min="63" max="63" width="24.81640625" bestFit="1" customWidth="1"/>
    <col min="64" max="64" width="35.36328125" bestFit="1" customWidth="1"/>
    <col min="65" max="65" width="42.08984375" bestFit="1" customWidth="1"/>
    <col min="66" max="66" width="37.26953125" bestFit="1" customWidth="1"/>
    <col min="67" max="67" width="22" bestFit="1" customWidth="1"/>
    <col min="68" max="68" width="30.7265625" bestFit="1" customWidth="1"/>
    <col min="69" max="69" width="33.81640625" bestFit="1" customWidth="1"/>
    <col min="70" max="70" width="38.81640625" bestFit="1" customWidth="1"/>
    <col min="71" max="71" width="40.6328125" bestFit="1" customWidth="1"/>
    <col min="72" max="72" width="22.26953125" bestFit="1" customWidth="1"/>
    <col min="73" max="73" width="29.08984375" bestFit="1" customWidth="1"/>
    <col min="74" max="74" width="16.36328125" bestFit="1" customWidth="1"/>
    <col min="75" max="75" width="39.7265625" bestFit="1" customWidth="1"/>
    <col min="76" max="76" width="30" bestFit="1" customWidth="1"/>
    <col min="77" max="77" width="17" bestFit="1" customWidth="1"/>
    <col min="78" max="78" width="20.7265625" bestFit="1" customWidth="1"/>
    <col min="79" max="79" width="23.26953125" bestFit="1" customWidth="1"/>
    <col min="80" max="80" width="23.36328125" bestFit="1" customWidth="1"/>
    <col min="81" max="81" width="26.26953125" bestFit="1" customWidth="1"/>
    <col min="82" max="82" width="30.08984375" bestFit="1" customWidth="1"/>
    <col min="83" max="83" width="39.81640625" bestFit="1" customWidth="1"/>
    <col min="84" max="84" width="28.6328125" bestFit="1" customWidth="1"/>
    <col min="85" max="85" width="28" bestFit="1" customWidth="1"/>
    <col min="86" max="86" width="30.36328125" bestFit="1" customWidth="1"/>
    <col min="87" max="87" width="43.81640625" bestFit="1" customWidth="1"/>
    <col min="88" max="88" width="40.6328125" bestFit="1" customWidth="1"/>
    <col min="89" max="89" width="19.26953125" bestFit="1" customWidth="1"/>
    <col min="90" max="90" width="24.6328125" bestFit="1" customWidth="1"/>
    <col min="91" max="91" width="36.36328125" bestFit="1" customWidth="1"/>
    <col min="92" max="92" width="15.7265625" bestFit="1" customWidth="1"/>
    <col min="93" max="93" width="24.08984375" bestFit="1" customWidth="1"/>
    <col min="94" max="94" width="19.7265625" bestFit="1" customWidth="1"/>
    <col min="95" max="95" width="22.36328125" bestFit="1" customWidth="1"/>
    <col min="96" max="96" width="36.81640625" bestFit="1" customWidth="1"/>
    <col min="97" max="97" width="29.7265625" bestFit="1" customWidth="1"/>
    <col min="98" max="98" width="33" bestFit="1" customWidth="1"/>
    <col min="99" max="99" width="27.81640625" bestFit="1" customWidth="1"/>
    <col min="100" max="100" width="25.6328125" bestFit="1" customWidth="1"/>
    <col min="101" max="101" width="39.7265625" bestFit="1" customWidth="1"/>
    <col min="102" max="102" width="28.6328125" bestFit="1" customWidth="1"/>
    <col min="103" max="103" width="32.6328125" bestFit="1" customWidth="1"/>
    <col min="104" max="104" width="16.7265625" bestFit="1" customWidth="1"/>
    <col min="105" max="105" width="33.81640625" bestFit="1" customWidth="1"/>
    <col min="106" max="106" width="37.08984375" bestFit="1" customWidth="1"/>
    <col min="107" max="107" width="34.26953125" bestFit="1" customWidth="1"/>
    <col min="108" max="108" width="38.6328125" bestFit="1" customWidth="1"/>
    <col min="109" max="109" width="28" bestFit="1" customWidth="1"/>
    <col min="110" max="110" width="22.08984375" bestFit="1" customWidth="1"/>
    <col min="111" max="111" width="23" bestFit="1" customWidth="1"/>
    <col min="112" max="112" width="20.08984375" bestFit="1" customWidth="1"/>
    <col min="113" max="113" width="34.7265625" bestFit="1" customWidth="1"/>
    <col min="114" max="114" width="35.26953125" bestFit="1" customWidth="1"/>
    <col min="115" max="115" width="41.08984375" bestFit="1" customWidth="1"/>
    <col min="116" max="116" width="29.36328125" bestFit="1" customWidth="1"/>
    <col min="117" max="117" width="23.26953125" bestFit="1" customWidth="1"/>
    <col min="118" max="118" width="25.81640625" bestFit="1" customWidth="1"/>
    <col min="119" max="119" width="26" bestFit="1" customWidth="1"/>
    <col min="120" max="120" width="28.7265625" bestFit="1" customWidth="1"/>
    <col min="121" max="121" width="32.6328125" bestFit="1" customWidth="1"/>
    <col min="122" max="122" width="42.36328125" bestFit="1" customWidth="1"/>
    <col min="123" max="123" width="31.08984375" bestFit="1" customWidth="1"/>
    <col min="124" max="124" width="30.6328125" bestFit="1" customWidth="1"/>
    <col min="125" max="125" width="33.26953125" bestFit="1" customWidth="1"/>
    <col min="126" max="126" width="46.36328125" bestFit="1" customWidth="1"/>
    <col min="127" max="127" width="43.08984375" bestFit="1" customWidth="1"/>
    <col min="128" max="128" width="21.81640625" bestFit="1" customWidth="1"/>
    <col min="129" max="129" width="27.08984375" bestFit="1" customWidth="1"/>
    <col min="130" max="130" width="39" bestFit="1" customWidth="1"/>
    <col min="131" max="131" width="17.81640625" bestFit="1" customWidth="1"/>
    <col min="132" max="132" width="26.7265625" bestFit="1" customWidth="1"/>
    <col min="133" max="133" width="22.26953125" bestFit="1" customWidth="1"/>
    <col min="134" max="134" width="24.81640625" bestFit="1" customWidth="1"/>
    <col min="135" max="135" width="39.36328125" bestFit="1" customWidth="1"/>
    <col min="136" max="136" width="32.08984375" bestFit="1" customWidth="1"/>
    <col min="137" max="137" width="35.6328125" bestFit="1" customWidth="1"/>
    <col min="138" max="138" width="30.36328125" bestFit="1" customWidth="1"/>
    <col min="139" max="139" width="28" bestFit="1" customWidth="1"/>
    <col min="140" max="140" width="42.26953125" bestFit="1" customWidth="1"/>
    <col min="141" max="141" width="31.08984375" bestFit="1" customWidth="1"/>
    <col min="142" max="142" width="35.08984375" bestFit="1" customWidth="1"/>
    <col min="143" max="143" width="19.26953125" bestFit="1" customWidth="1"/>
    <col min="144" max="144" width="36.26953125" bestFit="1" customWidth="1"/>
    <col min="145" max="145" width="39.7265625" bestFit="1" customWidth="1"/>
    <col min="146" max="146" width="36.7265625" bestFit="1" customWidth="1"/>
    <col min="147" max="147" width="41" bestFit="1" customWidth="1"/>
    <col min="148" max="148" width="30.6328125" bestFit="1" customWidth="1"/>
    <col min="149" max="149" width="24.6328125" bestFit="1" customWidth="1"/>
    <col min="150" max="150" width="25.6328125" bestFit="1" customWidth="1"/>
    <col min="151" max="151" width="22.7265625" bestFit="1" customWidth="1"/>
    <col min="152" max="152" width="37.08984375" bestFit="1" customWidth="1"/>
    <col min="153" max="153" width="37.7265625" bestFit="1" customWidth="1"/>
    <col min="154" max="154" width="43.7265625" bestFit="1" customWidth="1"/>
    <col min="155" max="155" width="32" bestFit="1" customWidth="1"/>
  </cols>
  <sheetData>
    <row r="1" spans="1:155" x14ac:dyDescent="0.35">
      <c r="A1" s="1528" t="s">
        <v>1201</v>
      </c>
      <c r="B1" s="1528" t="s">
        <v>1202</v>
      </c>
      <c r="C1" s="1528" t="s">
        <v>1203</v>
      </c>
      <c r="D1" s="1528" t="s">
        <v>1204</v>
      </c>
      <c r="E1" s="1528" t="s">
        <v>1205</v>
      </c>
      <c r="F1" s="1528" t="s">
        <v>1206</v>
      </c>
      <c r="G1" s="1528" t="s">
        <v>1207</v>
      </c>
      <c r="H1" s="1528" t="s">
        <v>1208</v>
      </c>
      <c r="I1" s="1528" t="s">
        <v>1209</v>
      </c>
      <c r="J1" s="1528" t="s">
        <v>1210</v>
      </c>
      <c r="K1" s="1528" t="s">
        <v>1211</v>
      </c>
      <c r="L1" s="1528" t="s">
        <v>1212</v>
      </c>
      <c r="M1" s="1528" t="s">
        <v>1213</v>
      </c>
      <c r="N1" s="1528" t="s">
        <v>1214</v>
      </c>
      <c r="O1" s="1528" t="s">
        <v>1215</v>
      </c>
      <c r="P1" s="1528" t="s">
        <v>1216</v>
      </c>
      <c r="Q1" s="1528" t="s">
        <v>1217</v>
      </c>
      <c r="R1" s="1528" t="s">
        <v>1218</v>
      </c>
      <c r="S1" s="1528" t="s">
        <v>1219</v>
      </c>
      <c r="T1" s="1528" t="s">
        <v>1220</v>
      </c>
      <c r="U1" s="1528" t="s">
        <v>1221</v>
      </c>
      <c r="V1" s="1528" t="s">
        <v>1222</v>
      </c>
      <c r="W1" s="1528" t="s">
        <v>1223</v>
      </c>
      <c r="X1" s="1528" t="s">
        <v>1224</v>
      </c>
      <c r="Y1" s="1528" t="s">
        <v>1225</v>
      </c>
      <c r="Z1" s="1528" t="s">
        <v>1226</v>
      </c>
      <c r="AA1" s="1528" t="s">
        <v>1227</v>
      </c>
      <c r="AB1" s="1528" t="s">
        <v>1228</v>
      </c>
      <c r="AC1" s="1528" t="s">
        <v>1229</v>
      </c>
      <c r="AD1" s="1528" t="s">
        <v>1230</v>
      </c>
      <c r="AE1" s="1528" t="s">
        <v>1231</v>
      </c>
      <c r="AF1" s="1528" t="s">
        <v>1232</v>
      </c>
      <c r="AG1" s="1528" t="s">
        <v>1233</v>
      </c>
      <c r="AH1" s="1528" t="s">
        <v>1234</v>
      </c>
      <c r="AI1" s="1528" t="s">
        <v>1235</v>
      </c>
      <c r="AJ1" s="1528" t="s">
        <v>1236</v>
      </c>
      <c r="AK1" s="1528" t="s">
        <v>1237</v>
      </c>
      <c r="AL1" s="1528" t="s">
        <v>1238</v>
      </c>
      <c r="AM1" s="1528" t="s">
        <v>1239</v>
      </c>
      <c r="AN1" s="1528" t="s">
        <v>1240</v>
      </c>
      <c r="AO1" s="1528" t="s">
        <v>1241</v>
      </c>
      <c r="AP1" s="1528" t="s">
        <v>1242</v>
      </c>
      <c r="AQ1" s="1528" t="s">
        <v>1243</v>
      </c>
      <c r="AR1" s="1528" t="s">
        <v>1244</v>
      </c>
      <c r="AS1" s="1528" t="s">
        <v>1245</v>
      </c>
      <c r="AT1" s="1528" t="s">
        <v>1246</v>
      </c>
      <c r="AU1" s="1528" t="s">
        <v>1247</v>
      </c>
      <c r="AV1" s="1528" t="s">
        <v>1248</v>
      </c>
      <c r="AW1" s="1528" t="s">
        <v>1249</v>
      </c>
      <c r="AX1" s="1528" t="s">
        <v>1250</v>
      </c>
      <c r="AY1" s="1528" t="s">
        <v>1251</v>
      </c>
      <c r="AZ1" s="1528" t="s">
        <v>1252</v>
      </c>
      <c r="BA1" s="1528" t="s">
        <v>1253</v>
      </c>
      <c r="BB1" s="1528" t="s">
        <v>1254</v>
      </c>
      <c r="BC1" s="1528" t="s">
        <v>1255</v>
      </c>
      <c r="BD1" s="1528" t="s">
        <v>1256</v>
      </c>
      <c r="BE1" s="1528" t="s">
        <v>1257</v>
      </c>
      <c r="BF1" s="1528" t="s">
        <v>1258</v>
      </c>
      <c r="BG1" s="1528" t="s">
        <v>1259</v>
      </c>
      <c r="BH1" s="1528" t="s">
        <v>1260</v>
      </c>
      <c r="BI1" s="1528" t="s">
        <v>1261</v>
      </c>
      <c r="BJ1" s="1528" t="s">
        <v>1262</v>
      </c>
      <c r="BK1" s="1528" t="s">
        <v>1263</v>
      </c>
      <c r="BL1" s="1528" t="s">
        <v>1264</v>
      </c>
      <c r="BM1" s="1528" t="s">
        <v>1265</v>
      </c>
      <c r="BN1" s="1528" t="s">
        <v>1266</v>
      </c>
      <c r="BO1" s="1528" t="s">
        <v>1267</v>
      </c>
      <c r="BP1" s="1528" t="s">
        <v>1268</v>
      </c>
      <c r="BQ1" s="1528" t="s">
        <v>1269</v>
      </c>
      <c r="BR1" s="1528" t="s">
        <v>1270</v>
      </c>
      <c r="BS1" s="1528" t="s">
        <v>1271</v>
      </c>
      <c r="BT1" s="1528" t="s">
        <v>1272</v>
      </c>
      <c r="BU1" s="1528" t="s">
        <v>1273</v>
      </c>
      <c r="BV1" s="1528" t="s">
        <v>1274</v>
      </c>
      <c r="BW1" s="1528" t="s">
        <v>1275</v>
      </c>
      <c r="BX1" s="1528" t="s">
        <v>1276</v>
      </c>
      <c r="BY1" s="1528" t="s">
        <v>1277</v>
      </c>
      <c r="BZ1" s="1528" t="s">
        <v>1278</v>
      </c>
      <c r="CA1" s="1528" t="s">
        <v>1279</v>
      </c>
      <c r="CB1" s="1528" t="s">
        <v>1280</v>
      </c>
      <c r="CC1" s="1528" t="s">
        <v>1281</v>
      </c>
      <c r="CD1" s="1528" t="s">
        <v>1282</v>
      </c>
      <c r="CE1" s="1528" t="s">
        <v>1283</v>
      </c>
      <c r="CF1" s="1528" t="s">
        <v>1284</v>
      </c>
      <c r="CG1" s="1528" t="s">
        <v>1285</v>
      </c>
      <c r="CH1" s="1593" t="s">
        <v>1388</v>
      </c>
      <c r="CI1" s="1528" t="s">
        <v>1286</v>
      </c>
      <c r="CJ1" s="1528" t="s">
        <v>1287</v>
      </c>
      <c r="CK1" s="1528" t="s">
        <v>1288</v>
      </c>
      <c r="CL1" s="1528" t="s">
        <v>1289</v>
      </c>
      <c r="CM1" s="1528" t="s">
        <v>1290</v>
      </c>
      <c r="CN1" s="1528" t="s">
        <v>1291</v>
      </c>
      <c r="CO1" s="1528" t="s">
        <v>1292</v>
      </c>
      <c r="CP1" s="1528" t="s">
        <v>1293</v>
      </c>
      <c r="CQ1" s="1528" t="s">
        <v>1294</v>
      </c>
      <c r="CR1" s="1528" t="s">
        <v>1295</v>
      </c>
      <c r="CS1" s="1528" t="s">
        <v>1296</v>
      </c>
      <c r="CT1" s="1528" t="s">
        <v>1297</v>
      </c>
      <c r="CU1" s="1528" t="s">
        <v>1298</v>
      </c>
      <c r="CV1" s="1528" t="s">
        <v>1299</v>
      </c>
      <c r="CW1" s="1528" t="s">
        <v>1300</v>
      </c>
      <c r="CX1" s="1528" t="s">
        <v>1301</v>
      </c>
      <c r="CY1" s="1528" t="s">
        <v>1302</v>
      </c>
      <c r="CZ1" s="1528" t="s">
        <v>1303</v>
      </c>
      <c r="DA1" s="1528" t="s">
        <v>1304</v>
      </c>
      <c r="DB1" s="1528" t="s">
        <v>1305</v>
      </c>
      <c r="DC1" s="1528" t="s">
        <v>1306</v>
      </c>
      <c r="DD1" s="1528" t="s">
        <v>1307</v>
      </c>
      <c r="DE1" s="1528" t="s">
        <v>1308</v>
      </c>
      <c r="DF1" s="1528" t="s">
        <v>1309</v>
      </c>
      <c r="DG1" s="1528" t="s">
        <v>1310</v>
      </c>
      <c r="DH1" s="1528" t="s">
        <v>1311</v>
      </c>
      <c r="DI1" s="1528" t="s">
        <v>1312</v>
      </c>
      <c r="DJ1" s="1528" t="s">
        <v>1313</v>
      </c>
      <c r="DK1" s="1528" t="s">
        <v>1314</v>
      </c>
      <c r="DL1" s="1528" t="s">
        <v>1315</v>
      </c>
      <c r="DM1" s="1528" t="s">
        <v>1316</v>
      </c>
      <c r="DN1" s="1528" t="s">
        <v>1317</v>
      </c>
      <c r="DO1" s="1528" t="s">
        <v>1318</v>
      </c>
      <c r="DP1" s="1528" t="s">
        <v>1319</v>
      </c>
      <c r="DQ1" s="1528" t="s">
        <v>1320</v>
      </c>
      <c r="DR1" s="1528" t="s">
        <v>1321</v>
      </c>
      <c r="DS1" s="1528" t="s">
        <v>1322</v>
      </c>
      <c r="DT1" s="1528" t="s">
        <v>1323</v>
      </c>
      <c r="DU1" s="1593" t="s">
        <v>1389</v>
      </c>
      <c r="DV1" s="1528" t="s">
        <v>1324</v>
      </c>
      <c r="DW1" s="1528" t="s">
        <v>1325</v>
      </c>
      <c r="DX1" s="1528" t="s">
        <v>1326</v>
      </c>
      <c r="DY1" s="1528" t="s">
        <v>1327</v>
      </c>
      <c r="DZ1" s="1528" t="s">
        <v>1328</v>
      </c>
      <c r="EA1" s="1593" t="s">
        <v>1329</v>
      </c>
      <c r="EB1" s="1528" t="s">
        <v>1330</v>
      </c>
      <c r="EC1" s="1528" t="s">
        <v>1331</v>
      </c>
      <c r="ED1" s="1528" t="s">
        <v>1332</v>
      </c>
      <c r="EE1" s="1528" t="s">
        <v>1333</v>
      </c>
      <c r="EF1" s="1528" t="s">
        <v>1334</v>
      </c>
      <c r="EG1" s="1528" t="s">
        <v>1335</v>
      </c>
      <c r="EH1" s="1528" t="s">
        <v>1336</v>
      </c>
      <c r="EI1" s="1528" t="s">
        <v>1337</v>
      </c>
      <c r="EJ1" s="1528" t="s">
        <v>1338</v>
      </c>
      <c r="EK1" s="1528" t="s">
        <v>1339</v>
      </c>
      <c r="EL1" s="1528" t="s">
        <v>1340</v>
      </c>
      <c r="EM1" s="1528" t="s">
        <v>1341</v>
      </c>
      <c r="EN1" s="1528" t="s">
        <v>1342</v>
      </c>
      <c r="EO1" s="1528" t="s">
        <v>1343</v>
      </c>
      <c r="EP1" s="1528" t="s">
        <v>1344</v>
      </c>
      <c r="EQ1" s="1528" t="s">
        <v>1345</v>
      </c>
      <c r="ER1" s="1528" t="s">
        <v>1346</v>
      </c>
      <c r="ES1" s="1528" t="s">
        <v>1347</v>
      </c>
      <c r="ET1" s="1528" t="s">
        <v>1348</v>
      </c>
      <c r="EU1" s="1528" t="s">
        <v>1349</v>
      </c>
      <c r="EV1" s="1528" t="s">
        <v>1350</v>
      </c>
      <c r="EW1" s="1528" t="s">
        <v>1351</v>
      </c>
      <c r="EX1" s="1528" t="s">
        <v>1352</v>
      </c>
      <c r="EY1" s="1528" t="s">
        <v>1353</v>
      </c>
    </row>
    <row r="2" spans="1:155" x14ac:dyDescent="0.35">
      <c r="A2" s="1528"/>
      <c r="B2" s="1594">
        <f>'6C'!I21</f>
        <v>0</v>
      </c>
      <c r="C2" s="1594">
        <f>'6C'!I22</f>
        <v>0</v>
      </c>
      <c r="D2" s="1594">
        <f>'6C'!I23</f>
        <v>0</v>
      </c>
      <c r="E2" s="1594">
        <f>'6C'!I24</f>
        <v>0</v>
      </c>
      <c r="F2" s="1594">
        <f>'6C'!I25</f>
        <v>0</v>
      </c>
      <c r="G2" s="1594">
        <f>'6C'!I26</f>
        <v>0</v>
      </c>
      <c r="H2" s="1594">
        <f>'6C'!I30</f>
        <v>0</v>
      </c>
      <c r="I2" s="1594">
        <f>'6C'!I31</f>
        <v>0</v>
      </c>
      <c r="J2" s="1594">
        <f>'6C'!I32</f>
        <v>0</v>
      </c>
      <c r="K2" s="1594">
        <f>'6C'!I33</f>
        <v>0</v>
      </c>
      <c r="L2" s="1594">
        <f>'6C'!I34</f>
        <v>0</v>
      </c>
      <c r="M2" s="1594">
        <f>'6C'!I35</f>
        <v>0</v>
      </c>
      <c r="N2" s="1594">
        <f>'6C'!I36</f>
        <v>0</v>
      </c>
      <c r="O2" s="1594">
        <f>'6C'!I37</f>
        <v>0</v>
      </c>
      <c r="P2" s="1594">
        <f>'6C'!I38</f>
        <v>0</v>
      </c>
      <c r="Q2" s="1594">
        <f>'6C'!I39</f>
        <v>0</v>
      </c>
      <c r="R2" s="1594">
        <f>'6C'!I40</f>
        <v>0</v>
      </c>
      <c r="S2" s="1594">
        <f>'6C'!I41</f>
        <v>0</v>
      </c>
      <c r="T2" s="1594">
        <f>'6C'!I42</f>
        <v>0</v>
      </c>
      <c r="U2" s="1594">
        <f>'6C'!I43</f>
        <v>0</v>
      </c>
      <c r="V2" s="1594">
        <f>'6C'!I44</f>
        <v>0</v>
      </c>
      <c r="W2" s="1594">
        <f>'6C'!I45</f>
        <v>0</v>
      </c>
      <c r="X2" s="1594">
        <f>'6C'!I49</f>
        <v>0</v>
      </c>
      <c r="Y2" s="1594">
        <f>'6C'!I50</f>
        <v>0</v>
      </c>
      <c r="Z2" s="1594">
        <f>'6C'!I51</f>
        <v>0</v>
      </c>
      <c r="AA2" s="1594">
        <f>'6C'!I52</f>
        <v>0</v>
      </c>
      <c r="AB2" s="1594">
        <f>'6C'!I53</f>
        <v>0</v>
      </c>
      <c r="AC2" s="1594">
        <f>'6C'!I54</f>
        <v>0</v>
      </c>
      <c r="AD2" s="1594">
        <f>'6C'!I55</f>
        <v>0</v>
      </c>
      <c r="AE2" s="1594">
        <f>'6C'!I56</f>
        <v>0</v>
      </c>
      <c r="AF2" s="1594">
        <f>'6C'!I57</f>
        <v>0</v>
      </c>
      <c r="AG2" s="1594">
        <f>'6C'!I58</f>
        <v>0</v>
      </c>
      <c r="AH2" s="1594">
        <f>'6C'!I59</f>
        <v>0</v>
      </c>
      <c r="AI2" s="1594">
        <f>'6C'!I60</f>
        <v>0</v>
      </c>
      <c r="AJ2" s="1594">
        <f>'6C'!I61</f>
        <v>0</v>
      </c>
      <c r="AK2" s="1594">
        <f>'6C'!I65</f>
        <v>0</v>
      </c>
      <c r="AL2" s="1594">
        <f>'6C'!I66</f>
        <v>0</v>
      </c>
      <c r="AM2" s="1594">
        <f>'6C'!I70</f>
        <v>0</v>
      </c>
      <c r="AN2" s="1594">
        <f>'6C'!I71</f>
        <v>0</v>
      </c>
      <c r="AO2" s="1594">
        <f>'6C'!I72</f>
        <v>0</v>
      </c>
      <c r="AP2" s="1594">
        <f>'6C'!I73</f>
        <v>0</v>
      </c>
      <c r="AQ2" s="1594">
        <f>'6C'!I74</f>
        <v>0</v>
      </c>
      <c r="AR2" s="1594">
        <f>'6C'!I78</f>
        <v>0</v>
      </c>
      <c r="AS2" s="1594">
        <f>'6C'!I79</f>
        <v>0</v>
      </c>
      <c r="AT2" s="1594">
        <f>'6C'!I80</f>
        <v>0</v>
      </c>
      <c r="AU2" s="1594">
        <f>'6C'!I81</f>
        <v>0</v>
      </c>
      <c r="AV2" s="1594">
        <f>'6C'!I82</f>
        <v>0</v>
      </c>
      <c r="AW2" s="1594">
        <f>'6C'!I83</f>
        <v>0</v>
      </c>
      <c r="AX2" s="1594">
        <f>'6C'!I84</f>
        <v>0</v>
      </c>
      <c r="AY2" s="1594">
        <f>'6C'!I85</f>
        <v>0</v>
      </c>
      <c r="AZ2" s="1594">
        <f>'6C'!I89</f>
        <v>0</v>
      </c>
      <c r="BA2" s="1594">
        <f>'6C'!I90</f>
        <v>0</v>
      </c>
      <c r="BB2" s="1594">
        <f>'6C'!I91</f>
        <v>0</v>
      </c>
      <c r="BC2" s="1594">
        <f>'6C'!I95</f>
        <v>0</v>
      </c>
      <c r="BD2" s="1594">
        <f>'6C'!I96</f>
        <v>0</v>
      </c>
      <c r="BE2" s="1594">
        <f>'6C'!I97</f>
        <v>0</v>
      </c>
      <c r="BF2" s="1594">
        <f>'6C'!I98</f>
        <v>0</v>
      </c>
      <c r="BG2" s="1594">
        <f>'6C'!I99</f>
        <v>0</v>
      </c>
      <c r="BH2" s="1594">
        <f>'6C'!I100</f>
        <v>0</v>
      </c>
      <c r="BI2" s="1594">
        <f>'6C'!I101</f>
        <v>0</v>
      </c>
      <c r="BJ2" s="1594">
        <f>'6C'!I102</f>
        <v>0</v>
      </c>
      <c r="BK2" s="1594">
        <f>'6C'!I103</f>
        <v>0</v>
      </c>
      <c r="BL2" s="1594">
        <f>'6C'!I105</f>
        <v>0</v>
      </c>
      <c r="BM2" s="1594">
        <f>'6C'!I106</f>
        <v>0</v>
      </c>
      <c r="BN2" s="1594">
        <f>'6C'!I110</f>
        <v>0</v>
      </c>
      <c r="BO2" s="1594">
        <f>'6C'!I111</f>
        <v>0</v>
      </c>
      <c r="BP2" s="1594">
        <f>'6C'!I112</f>
        <v>0</v>
      </c>
      <c r="BQ2" s="1594">
        <f>'6C'!I113</f>
        <v>0</v>
      </c>
      <c r="BR2" s="1594">
        <f>'6C'!I114</f>
        <v>0</v>
      </c>
      <c r="BS2" s="1594">
        <f>'6C'!I115</f>
        <v>0</v>
      </c>
      <c r="BT2" s="1594">
        <f>'6C'!I116</f>
        <v>0</v>
      </c>
      <c r="BU2" s="1594">
        <f>'6C'!J22</f>
        <v>0</v>
      </c>
      <c r="BV2" s="1594">
        <f>'6C'!J23</f>
        <v>0</v>
      </c>
      <c r="BW2" s="1594">
        <f>'6C'!J24</f>
        <v>0</v>
      </c>
      <c r="BX2" s="1594">
        <f>'6C'!J25</f>
        <v>0</v>
      </c>
      <c r="BY2" s="1594">
        <f>'6C'!J26</f>
        <v>0</v>
      </c>
      <c r="BZ2" s="1594">
        <f>'6C'!J30</f>
        <v>0</v>
      </c>
      <c r="CA2" s="1594">
        <f>'6C'!J31</f>
        <v>0</v>
      </c>
      <c r="CB2" s="1594">
        <f>'6C'!J32</f>
        <v>0</v>
      </c>
      <c r="CC2" s="1594">
        <f>'6C'!J34</f>
        <v>0</v>
      </c>
      <c r="CD2" s="1594">
        <f>'6C'!J34</f>
        <v>0</v>
      </c>
      <c r="CE2" s="1594">
        <f>'6C'!J35</f>
        <v>0</v>
      </c>
      <c r="CF2" s="1594">
        <f>'6C'!J36</f>
        <v>0</v>
      </c>
      <c r="CG2" s="1594">
        <f>'6C'!J37</f>
        <v>0</v>
      </c>
      <c r="CH2" s="1594">
        <f>'6C'!J38</f>
        <v>0</v>
      </c>
      <c r="CI2" s="1594">
        <f>'6C'!J40</f>
        <v>0</v>
      </c>
      <c r="CJ2" s="1594">
        <f>'6C'!J41</f>
        <v>0</v>
      </c>
      <c r="CK2" s="1594">
        <f>'6C'!J42</f>
        <v>0</v>
      </c>
      <c r="CL2" s="1594">
        <f>'6C'!J43</f>
        <v>0</v>
      </c>
      <c r="CM2" s="1594">
        <f>'6C'!J44</f>
        <v>0</v>
      </c>
      <c r="CN2" s="1594">
        <f>'6C'!J45</f>
        <v>0</v>
      </c>
      <c r="CO2" s="1594">
        <f>'6C'!J50</f>
        <v>0</v>
      </c>
      <c r="CP2" s="1594">
        <f>'6C'!J51</f>
        <v>0</v>
      </c>
      <c r="CQ2" s="1594">
        <f>'6C'!J52</f>
        <v>0</v>
      </c>
      <c r="CR2" s="1594">
        <f>'6C'!J53</f>
        <v>0</v>
      </c>
      <c r="CS2" s="1594">
        <f>'6C'!J54</f>
        <v>0</v>
      </c>
      <c r="CT2" s="1594">
        <f>'6C'!J55</f>
        <v>0</v>
      </c>
      <c r="CU2" s="1594">
        <f>'6C'!J56</f>
        <v>0</v>
      </c>
      <c r="CV2" s="1594">
        <f>'6C'!J57</f>
        <v>0</v>
      </c>
      <c r="CW2" s="1594">
        <f>'6C'!J58</f>
        <v>0</v>
      </c>
      <c r="CX2" s="1594">
        <f>'6C'!J59</f>
        <v>0</v>
      </c>
      <c r="CY2" s="1594">
        <f>'6C'!J60</f>
        <v>0</v>
      </c>
      <c r="CZ2" s="1594">
        <f>'6C'!J61</f>
        <v>0</v>
      </c>
      <c r="DA2" s="1594">
        <f>'6C'!J70</f>
        <v>0</v>
      </c>
      <c r="DB2" s="1594">
        <f>'6C'!J71</f>
        <v>0</v>
      </c>
      <c r="DC2" s="1594">
        <f>'6C'!J72</f>
        <v>0</v>
      </c>
      <c r="DD2" s="1594">
        <f>'6C'!J73</f>
        <v>0</v>
      </c>
      <c r="DE2" s="1594">
        <f>'6C'!J95</f>
        <v>0</v>
      </c>
      <c r="DF2" s="1594">
        <f>'6C'!J96</f>
        <v>0</v>
      </c>
      <c r="DG2" s="1594">
        <f>'6C'!J97</f>
        <v>0</v>
      </c>
      <c r="DH2" s="1594">
        <f>'6C'!J98</f>
        <v>0</v>
      </c>
      <c r="DI2" s="1594">
        <f>'6C'!J99</f>
        <v>0</v>
      </c>
      <c r="DJ2" s="1594">
        <f>'6C'!J100</f>
        <v>0</v>
      </c>
      <c r="DK2" s="1594">
        <f>'6C'!J101</f>
        <v>0</v>
      </c>
      <c r="DL2" s="1594">
        <f>'6C'!J103</f>
        <v>0</v>
      </c>
      <c r="DM2" s="1594">
        <f>'6C'!K30</f>
        <v>0</v>
      </c>
      <c r="DN2" s="1594">
        <f>'6C'!K31</f>
        <v>0</v>
      </c>
      <c r="DO2" s="1594">
        <f>'6C'!K32</f>
        <v>0</v>
      </c>
      <c r="DP2" s="1594">
        <f>'6C'!K33</f>
        <v>0</v>
      </c>
      <c r="DQ2" s="1594">
        <f>'6C'!K34</f>
        <v>0</v>
      </c>
      <c r="DR2" s="1594">
        <f>'6C'!K35</f>
        <v>0</v>
      </c>
      <c r="DS2" s="1594">
        <f>'6C'!K36</f>
        <v>0</v>
      </c>
      <c r="DT2" s="1594">
        <f>'6C'!K37</f>
        <v>0</v>
      </c>
      <c r="DU2" s="1594">
        <f>'6C'!K38</f>
        <v>0</v>
      </c>
      <c r="DV2" s="1594">
        <f>'6C'!K40</f>
        <v>0</v>
      </c>
      <c r="DW2" s="1594">
        <f>'6C'!K41</f>
        <v>0</v>
      </c>
      <c r="DX2" s="1594">
        <f>'6C'!K42</f>
        <v>0</v>
      </c>
      <c r="DY2" s="1594">
        <f>'6C'!K43</f>
        <v>0</v>
      </c>
      <c r="DZ2" s="1594">
        <f>'6C'!K44</f>
        <v>0</v>
      </c>
      <c r="EA2" s="1594">
        <f>'6C'!K45</f>
        <v>0</v>
      </c>
      <c r="EB2" s="1594">
        <f>'6C'!K50</f>
        <v>0</v>
      </c>
      <c r="EC2" s="1594">
        <f>'6C'!K51</f>
        <v>0</v>
      </c>
      <c r="ED2" s="1594">
        <f>'6C'!K52</f>
        <v>0</v>
      </c>
      <c r="EE2" s="1594">
        <f>'6C'!K53</f>
        <v>0</v>
      </c>
      <c r="EF2" s="1594">
        <f>'6C'!K54</f>
        <v>0</v>
      </c>
      <c r="EG2" s="1594">
        <f>'6C'!K55</f>
        <v>0</v>
      </c>
      <c r="EH2" s="1594">
        <f>'6C'!K56</f>
        <v>0</v>
      </c>
      <c r="EI2" s="1594">
        <f>'6C'!K57</f>
        <v>0</v>
      </c>
      <c r="EJ2" s="1594">
        <f>'6C'!K58</f>
        <v>0</v>
      </c>
      <c r="EK2" s="1594">
        <f>'6C'!K59</f>
        <v>0</v>
      </c>
      <c r="EL2" s="1594">
        <f>'6C'!K60</f>
        <v>0</v>
      </c>
      <c r="EM2" s="1594">
        <f>'6C'!K61</f>
        <v>0</v>
      </c>
      <c r="EN2" s="1594">
        <f>'6C'!K70</f>
        <v>0</v>
      </c>
      <c r="EO2" s="1594">
        <f>'6C'!K71</f>
        <v>0</v>
      </c>
      <c r="EP2" s="1594">
        <f>'6C'!K72</f>
        <v>0</v>
      </c>
      <c r="EQ2" s="1594">
        <f>'6C'!K73</f>
        <v>0</v>
      </c>
      <c r="ER2" s="1594">
        <f>'6C'!K95</f>
        <v>0</v>
      </c>
      <c r="ES2" s="1594">
        <f>'6C'!K96</f>
        <v>0</v>
      </c>
      <c r="ET2" s="1594">
        <f>'6C'!K97</f>
        <v>0</v>
      </c>
      <c r="EU2" s="1594">
        <f>'6C'!K98</f>
        <v>0</v>
      </c>
      <c r="EV2" s="1594">
        <f>'6C'!K99</f>
        <v>0</v>
      </c>
      <c r="EW2" s="1594">
        <f>'6C'!K100</f>
        <v>0</v>
      </c>
      <c r="EX2" s="1594">
        <f>'6C'!K101</f>
        <v>0</v>
      </c>
      <c r="EY2" s="1594">
        <f>'6C'!K103</f>
        <v>0</v>
      </c>
    </row>
  </sheetData>
  <pageMargins left="0.7" right="0.7" top="0.75" bottom="0.75" header="0.3" footer="0.3"/>
  <pageSetup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5:K56"/>
  <sheetViews>
    <sheetView showGridLines="0" topLeftCell="A40" zoomScaleNormal="100" workbookViewId="0">
      <selection activeCell="K51" sqref="K51"/>
    </sheetView>
  </sheetViews>
  <sheetFormatPr defaultColWidth="9.08984375" defaultRowHeight="14.5" x14ac:dyDescent="0.35"/>
  <cols>
    <col min="1" max="2" width="1.7265625" style="369" customWidth="1"/>
    <col min="3" max="3" width="5.36328125" style="369" customWidth="1"/>
    <col min="4" max="4" width="2.81640625" style="369" customWidth="1"/>
    <col min="5" max="5" width="14.26953125" style="369" customWidth="1"/>
    <col min="6" max="6" width="60.08984375" style="369" customWidth="1"/>
    <col min="7" max="7" width="11.36328125" style="369" customWidth="1"/>
    <col min="8" max="8" width="16" style="369" bestFit="1" customWidth="1"/>
    <col min="9" max="9" width="1.7265625" style="369" customWidth="1"/>
    <col min="10" max="10" width="14.6328125" style="369" bestFit="1" customWidth="1"/>
    <col min="11" max="16384" width="9.08984375" style="369"/>
  </cols>
  <sheetData>
    <row r="5" spans="2:9" ht="9" customHeight="1" thickBot="1" x14ac:dyDescent="0.4"/>
    <row r="6" spans="2:9" ht="9" customHeight="1" x14ac:dyDescent="0.35">
      <c r="B6" s="473"/>
      <c r="C6" s="474"/>
      <c r="D6" s="474"/>
      <c r="E6" s="474"/>
      <c r="F6" s="475"/>
      <c r="G6" s="475"/>
      <c r="H6" s="475"/>
      <c r="I6" s="476"/>
    </row>
    <row r="7" spans="2:9" ht="18.5" x14ac:dyDescent="0.45">
      <c r="B7" s="477"/>
      <c r="C7" s="2374" t="s">
        <v>1470</v>
      </c>
      <c r="D7" s="2374"/>
      <c r="E7" s="2374"/>
      <c r="F7" s="2374"/>
      <c r="G7" s="2374"/>
      <c r="H7" s="483"/>
      <c r="I7" s="478"/>
    </row>
    <row r="8" spans="2:9" x14ac:dyDescent="0.35">
      <c r="B8" s="477"/>
      <c r="C8" s="479"/>
      <c r="D8" s="479"/>
      <c r="E8" s="479"/>
      <c r="F8" s="480"/>
      <c r="G8" s="480"/>
      <c r="H8" s="480"/>
      <c r="I8" s="478"/>
    </row>
    <row r="9" spans="2:9" ht="15" thickBot="1" x14ac:dyDescent="0.4">
      <c r="B9" s="477"/>
      <c r="C9" s="2379" t="str">
        <f>IF('1'!G5="","Enter Project Name on Form 1",(CONCATENATE("Project Name: ",'1'!G5)))</f>
        <v>Enter Project Name on Form 1</v>
      </c>
      <c r="D9" s="2379"/>
      <c r="E9" s="2379"/>
      <c r="F9" s="2379"/>
      <c r="G9" s="483"/>
      <c r="H9" s="450"/>
      <c r="I9" s="481"/>
    </row>
    <row r="10" spans="2:9" ht="15" thickBot="1" x14ac:dyDescent="0.4">
      <c r="B10" s="477"/>
      <c r="C10" s="479"/>
      <c r="D10" s="479"/>
      <c r="E10" s="479"/>
      <c r="F10" s="152"/>
      <c r="G10" s="154"/>
      <c r="H10" s="155"/>
      <c r="I10" s="482"/>
    </row>
    <row r="11" spans="2:9" ht="15" thickBot="1" x14ac:dyDescent="0.4">
      <c r="B11" s="477"/>
      <c r="C11" s="2380">
        <v>0.09</v>
      </c>
      <c r="D11" s="2381"/>
      <c r="E11" s="152" t="s">
        <v>1472</v>
      </c>
      <c r="F11" s="152"/>
      <c r="G11" s="154"/>
      <c r="H11" s="155"/>
      <c r="I11" s="482"/>
    </row>
    <row r="12" spans="2:9" x14ac:dyDescent="0.35">
      <c r="B12" s="477"/>
      <c r="C12" s="479"/>
      <c r="D12" s="479"/>
      <c r="E12" s="479"/>
      <c r="F12" s="152"/>
      <c r="G12" s="154"/>
      <c r="H12" s="155"/>
      <c r="I12" s="482"/>
    </row>
    <row r="13" spans="2:9" x14ac:dyDescent="0.35">
      <c r="B13" s="477"/>
      <c r="C13" s="152" t="s">
        <v>242</v>
      </c>
      <c r="D13" s="483"/>
      <c r="E13" s="483"/>
      <c r="F13" s="483"/>
      <c r="G13" s="154"/>
      <c r="H13" s="155"/>
      <c r="I13" s="482"/>
    </row>
    <row r="14" spans="2:9" ht="30" customHeight="1" x14ac:dyDescent="0.35">
      <c r="B14" s="477"/>
      <c r="C14" s="479"/>
      <c r="D14" s="2382" t="s">
        <v>243</v>
      </c>
      <c r="E14" s="2382"/>
      <c r="F14" s="2383"/>
      <c r="G14" s="2099" t="s">
        <v>547</v>
      </c>
      <c r="H14" s="483"/>
      <c r="I14" s="482"/>
    </row>
    <row r="15" spans="2:9" ht="15" thickBot="1" x14ac:dyDescent="0.4">
      <c r="B15" s="477"/>
      <c r="C15" s="479"/>
      <c r="D15" s="479"/>
      <c r="E15" s="479"/>
      <c r="F15" s="152"/>
      <c r="G15" s="154"/>
      <c r="H15" s="154"/>
      <c r="I15" s="482"/>
    </row>
    <row r="16" spans="2:9" ht="24.5" thickBot="1" x14ac:dyDescent="0.4">
      <c r="B16" s="477"/>
      <c r="C16" s="479"/>
      <c r="D16" s="479"/>
      <c r="E16" s="479"/>
      <c r="F16" s="152"/>
      <c r="G16" s="156" t="s">
        <v>22</v>
      </c>
      <c r="H16" s="157" t="s">
        <v>237</v>
      </c>
      <c r="I16" s="482"/>
    </row>
    <row r="17" spans="2:9" ht="15" thickBot="1" x14ac:dyDescent="0.4">
      <c r="B17" s="477"/>
      <c r="C17" s="158" t="s">
        <v>244</v>
      </c>
      <c r="D17" s="2097"/>
      <c r="E17" s="158"/>
      <c r="F17" s="159"/>
      <c r="G17" s="484"/>
      <c r="H17" s="484"/>
      <c r="I17" s="482"/>
    </row>
    <row r="18" spans="2:9" x14ac:dyDescent="0.35">
      <c r="B18" s="477"/>
      <c r="C18" s="160" t="s">
        <v>245</v>
      </c>
      <c r="D18" s="483"/>
      <c r="E18" s="483"/>
      <c r="F18" s="483"/>
      <c r="G18" s="823">
        <f>'6C'!J119</f>
        <v>0</v>
      </c>
      <c r="H18" s="161">
        <f>'6C'!K119</f>
        <v>0</v>
      </c>
      <c r="I18" s="482"/>
    </row>
    <row r="19" spans="2:9" x14ac:dyDescent="0.35">
      <c r="B19" s="477"/>
      <c r="C19" s="153" t="s">
        <v>246</v>
      </c>
      <c r="D19" s="483"/>
      <c r="E19" s="483"/>
      <c r="F19" s="483"/>
      <c r="G19" s="819"/>
      <c r="H19" s="818"/>
      <c r="I19" s="482"/>
    </row>
    <row r="20" spans="2:9" x14ac:dyDescent="0.35">
      <c r="B20" s="477"/>
      <c r="C20" s="153" t="s">
        <v>247</v>
      </c>
      <c r="D20" s="483"/>
      <c r="E20" s="483"/>
      <c r="F20" s="483"/>
      <c r="G20" s="819"/>
      <c r="H20" s="820"/>
      <c r="I20" s="482"/>
    </row>
    <row r="21" spans="2:9" x14ac:dyDescent="0.35">
      <c r="B21" s="477"/>
      <c r="C21" s="1613" t="s">
        <v>248</v>
      </c>
      <c r="D21" s="1606"/>
      <c r="E21" s="483"/>
      <c r="F21" s="1607"/>
      <c r="G21" s="819"/>
      <c r="H21" s="820"/>
      <c r="I21" s="482"/>
    </row>
    <row r="22" spans="2:9" x14ac:dyDescent="0.35">
      <c r="B22" s="477"/>
      <c r="C22" s="162" t="s">
        <v>249</v>
      </c>
      <c r="D22" s="485"/>
      <c r="E22" s="2098"/>
      <c r="F22" s="485"/>
      <c r="G22" s="821"/>
      <c r="H22" s="822"/>
      <c r="I22" s="482"/>
    </row>
    <row r="23" spans="2:9" ht="15" thickBot="1" x14ac:dyDescent="0.4">
      <c r="B23" s="477"/>
      <c r="C23" s="160" t="s">
        <v>250</v>
      </c>
      <c r="D23" s="483"/>
      <c r="E23" s="483"/>
      <c r="F23" s="483"/>
      <c r="G23" s="163">
        <f>G18-(SUM(G19:G22))</f>
        <v>0</v>
      </c>
      <c r="H23" s="164">
        <f>H18-(SUM(H20:H22))</f>
        <v>0</v>
      </c>
      <c r="I23" s="482"/>
    </row>
    <row r="24" spans="2:9" ht="15" thickBot="1" x14ac:dyDescent="0.4">
      <c r="B24" s="477"/>
      <c r="C24" s="153"/>
      <c r="D24" s="483"/>
      <c r="E24" s="483"/>
      <c r="F24" s="483"/>
      <c r="G24" s="155"/>
      <c r="H24" s="154"/>
      <c r="I24" s="482"/>
    </row>
    <row r="25" spans="2:9" x14ac:dyDescent="0.35">
      <c r="B25" s="477"/>
      <c r="C25" s="154" t="s">
        <v>250</v>
      </c>
      <c r="D25" s="483"/>
      <c r="E25" s="483"/>
      <c r="F25" s="483"/>
      <c r="G25" s="823">
        <f>G23</f>
        <v>0</v>
      </c>
      <c r="H25" s="824">
        <f>H23</f>
        <v>0</v>
      </c>
      <c r="I25" s="482"/>
    </row>
    <row r="26" spans="2:9" x14ac:dyDescent="0.35">
      <c r="B26" s="477"/>
      <c r="C26" s="154" t="s">
        <v>251</v>
      </c>
      <c r="D26" s="483"/>
      <c r="E26" s="483"/>
      <c r="F26" s="483"/>
      <c r="G26" s="825" t="str">
        <f>IF(G23&lt;&gt;0,"100%","")</f>
        <v/>
      </c>
      <c r="H26" s="826">
        <f>IF(G14="Yes",130%,(IF(G14="No",100%,"")))</f>
        <v>1.3</v>
      </c>
      <c r="I26" s="482"/>
    </row>
    <row r="27" spans="2:9" x14ac:dyDescent="0.35">
      <c r="B27" s="477"/>
      <c r="C27" s="165" t="s">
        <v>252</v>
      </c>
      <c r="D27" s="485"/>
      <c r="E27" s="2098"/>
      <c r="F27" s="485"/>
      <c r="G27" s="1443"/>
      <c r="H27" s="1442"/>
      <c r="I27" s="482"/>
    </row>
    <row r="28" spans="2:9" ht="15" thickBot="1" x14ac:dyDescent="0.4">
      <c r="B28" s="477"/>
      <c r="C28" s="166" t="s">
        <v>253</v>
      </c>
      <c r="D28" s="483"/>
      <c r="E28" s="483"/>
      <c r="F28" s="483"/>
      <c r="G28" s="167">
        <f>IFERROR(((G25*G26)*G27),0)</f>
        <v>0</v>
      </c>
      <c r="H28" s="168">
        <f>IFERROR(((H25*H26)*H27),0)</f>
        <v>0</v>
      </c>
      <c r="I28" s="482"/>
    </row>
    <row r="29" spans="2:9" ht="15" thickBot="1" x14ac:dyDescent="0.4">
      <c r="B29" s="477"/>
      <c r="C29" s="153"/>
      <c r="D29" s="483"/>
      <c r="E29" s="483"/>
      <c r="F29" s="483"/>
      <c r="G29" s="154"/>
      <c r="H29" s="154"/>
      <c r="I29" s="482"/>
    </row>
    <row r="30" spans="2:9" x14ac:dyDescent="0.35">
      <c r="B30" s="477"/>
      <c r="C30" s="153" t="s">
        <v>253</v>
      </c>
      <c r="D30" s="483"/>
      <c r="E30" s="483"/>
      <c r="F30" s="483"/>
      <c r="G30" s="823">
        <f>G28</f>
        <v>0</v>
      </c>
      <c r="H30" s="824">
        <f>H28</f>
        <v>0</v>
      </c>
      <c r="I30" s="482"/>
    </row>
    <row r="31" spans="2:9" x14ac:dyDescent="0.35">
      <c r="B31" s="477"/>
      <c r="C31" s="162" t="s">
        <v>254</v>
      </c>
      <c r="D31" s="486"/>
      <c r="E31" s="486"/>
      <c r="F31" s="485"/>
      <c r="G31" s="1611"/>
      <c r="H31" s="1812"/>
      <c r="I31" s="482"/>
    </row>
    <row r="32" spans="2:9" ht="15" thickBot="1" x14ac:dyDescent="0.4">
      <c r="B32" s="477"/>
      <c r="C32" s="160" t="s">
        <v>255</v>
      </c>
      <c r="D32" s="483"/>
      <c r="E32" s="483"/>
      <c r="F32" s="483"/>
      <c r="G32" s="163">
        <f>G30*G31</f>
        <v>0</v>
      </c>
      <c r="H32" s="164">
        <f>H30*H31</f>
        <v>0</v>
      </c>
      <c r="I32" s="482"/>
    </row>
    <row r="33" spans="2:11" ht="15" customHeight="1" thickBot="1" x14ac:dyDescent="0.4">
      <c r="B33" s="477"/>
      <c r="C33" s="153"/>
      <c r="D33" s="483"/>
      <c r="E33" s="483"/>
      <c r="F33" s="483"/>
      <c r="G33" s="154"/>
      <c r="H33" s="154"/>
      <c r="I33" s="482"/>
    </row>
    <row r="34" spans="2:11" ht="15" thickBot="1" x14ac:dyDescent="0.4">
      <c r="B34" s="477"/>
      <c r="C34" s="160" t="s">
        <v>497</v>
      </c>
      <c r="D34" s="483"/>
      <c r="E34" s="483"/>
      <c r="F34" s="483"/>
      <c r="G34" s="154"/>
      <c r="H34" s="169">
        <f>G32+H32</f>
        <v>0</v>
      </c>
      <c r="I34" s="482"/>
    </row>
    <row r="35" spans="2:11" x14ac:dyDescent="0.35">
      <c r="B35" s="477"/>
      <c r="C35" s="152"/>
      <c r="D35" s="152"/>
      <c r="E35" s="153"/>
      <c r="F35" s="483"/>
      <c r="G35" s="154"/>
      <c r="H35" s="154"/>
      <c r="I35" s="482"/>
    </row>
    <row r="36" spans="2:11" ht="15" thickBot="1" x14ac:dyDescent="0.4">
      <c r="B36" s="477"/>
      <c r="C36" s="1614" t="s">
        <v>256</v>
      </c>
      <c r="D36" s="1614"/>
      <c r="E36" s="1615"/>
      <c r="F36" s="2097"/>
      <c r="G36" s="1616"/>
      <c r="H36" s="171"/>
      <c r="I36" s="482"/>
    </row>
    <row r="37" spans="2:11" x14ac:dyDescent="0.35">
      <c r="B37" s="477"/>
      <c r="C37" s="153" t="s">
        <v>521</v>
      </c>
      <c r="D37" s="483"/>
      <c r="E37" s="483"/>
      <c r="F37" s="483"/>
      <c r="G37" s="154"/>
      <c r="H37" s="827">
        <f>'6A'!K122</f>
        <v>0</v>
      </c>
      <c r="I37" s="172"/>
    </row>
    <row r="38" spans="2:11" x14ac:dyDescent="0.35">
      <c r="B38" s="477"/>
      <c r="C38" s="162" t="s">
        <v>1471</v>
      </c>
      <c r="D38" s="486"/>
      <c r="E38" s="486"/>
      <c r="F38" s="486"/>
      <c r="G38" s="331"/>
      <c r="H38" s="828">
        <f>-(SUM('7A'!E28:F35))</f>
        <v>0</v>
      </c>
      <c r="I38" s="482"/>
    </row>
    <row r="39" spans="2:11" ht="15" thickBot="1" x14ac:dyDescent="0.4">
      <c r="B39" s="477"/>
      <c r="C39" s="160" t="s">
        <v>257</v>
      </c>
      <c r="D39" s="483"/>
      <c r="E39" s="483"/>
      <c r="F39" s="483"/>
      <c r="G39" s="166"/>
      <c r="H39" s="173">
        <f>H37+H38</f>
        <v>0</v>
      </c>
      <c r="I39" s="482"/>
    </row>
    <row r="40" spans="2:11" ht="15" thickBot="1" x14ac:dyDescent="0.4">
      <c r="B40" s="477"/>
      <c r="C40" s="153"/>
      <c r="D40" s="483"/>
      <c r="E40" s="483"/>
      <c r="F40" s="483"/>
      <c r="G40" s="154"/>
      <c r="H40" s="155"/>
      <c r="I40" s="482"/>
    </row>
    <row r="41" spans="2:11" x14ac:dyDescent="0.35">
      <c r="B41" s="477"/>
      <c r="C41" s="153" t="s">
        <v>257</v>
      </c>
      <c r="D41" s="483"/>
      <c r="E41" s="483"/>
      <c r="F41" s="483"/>
      <c r="G41" s="154"/>
      <c r="H41" s="827">
        <f>H39</f>
        <v>0</v>
      </c>
      <c r="I41" s="482"/>
    </row>
    <row r="42" spans="2:11" ht="15" thickBot="1" x14ac:dyDescent="0.4">
      <c r="B42" s="477"/>
      <c r="C42" s="153" t="s">
        <v>1147</v>
      </c>
      <c r="D42" s="483"/>
      <c r="E42" s="483"/>
      <c r="F42" s="483"/>
      <c r="G42" s="154"/>
      <c r="H42" s="2132"/>
      <c r="I42" s="482"/>
      <c r="K42" s="366"/>
    </row>
    <row r="43" spans="2:11" ht="15" thickBot="1" x14ac:dyDescent="0.4">
      <c r="B43" s="477"/>
      <c r="C43" s="174" t="s">
        <v>258</v>
      </c>
      <c r="D43" s="486"/>
      <c r="E43" s="486"/>
      <c r="F43" s="486"/>
      <c r="G43" s="165"/>
      <c r="H43" s="650">
        <v>10</v>
      </c>
      <c r="I43" s="482"/>
    </row>
    <row r="44" spans="2:11" ht="15" thickBot="1" x14ac:dyDescent="0.4">
      <c r="B44" s="477"/>
      <c r="C44" s="175" t="s">
        <v>259</v>
      </c>
      <c r="D44" s="483"/>
      <c r="E44" s="483"/>
      <c r="F44" s="483"/>
      <c r="G44" s="154"/>
      <c r="H44" s="176">
        <f>IFERROR(((H41/H42)/10),0)</f>
        <v>0</v>
      </c>
      <c r="I44" s="482"/>
    </row>
    <row r="45" spans="2:11" x14ac:dyDescent="0.35">
      <c r="B45" s="477"/>
      <c r="C45" s="152"/>
      <c r="D45" s="152"/>
      <c r="E45" s="153"/>
      <c r="F45" s="483"/>
      <c r="G45" s="154"/>
      <c r="H45" s="155"/>
      <c r="I45" s="482"/>
    </row>
    <row r="46" spans="2:11" x14ac:dyDescent="0.35">
      <c r="B46" s="477"/>
      <c r="C46" s="152" t="s">
        <v>260</v>
      </c>
      <c r="D46" s="152"/>
      <c r="E46" s="153"/>
      <c r="F46" s="483"/>
      <c r="G46" s="154"/>
      <c r="H46" s="2100" t="s">
        <v>530</v>
      </c>
      <c r="I46" s="482"/>
    </row>
    <row r="47" spans="2:11" x14ac:dyDescent="0.35">
      <c r="B47" s="477"/>
      <c r="C47" s="152"/>
      <c r="D47" s="152"/>
      <c r="E47" s="153"/>
      <c r="F47" s="483"/>
      <c r="G47" s="154"/>
      <c r="H47" s="155"/>
      <c r="I47" s="482"/>
    </row>
    <row r="48" spans="2:11" ht="15" thickBot="1" x14ac:dyDescent="0.4">
      <c r="B48" s="477"/>
      <c r="C48" s="1614" t="s">
        <v>261</v>
      </c>
      <c r="D48" s="1614"/>
      <c r="E48" s="1615"/>
      <c r="F48" s="2097"/>
      <c r="G48" s="170"/>
      <c r="H48" s="154"/>
      <c r="I48" s="177"/>
    </row>
    <row r="49" spans="2:10" x14ac:dyDescent="0.35">
      <c r="B49" s="477"/>
      <c r="C49" s="153" t="s">
        <v>1188</v>
      </c>
      <c r="D49" s="483"/>
      <c r="E49" s="483"/>
      <c r="F49" s="483"/>
      <c r="G49" s="154"/>
      <c r="H49" s="1265">
        <f>'2A'!L39</f>
        <v>0</v>
      </c>
      <c r="I49" s="177"/>
    </row>
    <row r="50" spans="2:10" x14ac:dyDescent="0.35">
      <c r="B50" s="477"/>
      <c r="C50" s="162" t="s">
        <v>1171</v>
      </c>
      <c r="D50" s="486"/>
      <c r="E50" s="486"/>
      <c r="F50" s="486"/>
      <c r="G50" s="331"/>
      <c r="H50" s="2609"/>
      <c r="I50" s="177"/>
    </row>
    <row r="51" spans="2:10" ht="15" thickBot="1" x14ac:dyDescent="0.4">
      <c r="B51" s="477"/>
      <c r="C51" s="160" t="s">
        <v>262</v>
      </c>
      <c r="D51" s="483"/>
      <c r="E51" s="483"/>
      <c r="F51" s="483"/>
      <c r="G51" s="154"/>
      <c r="H51" s="176">
        <f>H49*H50</f>
        <v>0</v>
      </c>
      <c r="I51" s="177"/>
    </row>
    <row r="52" spans="2:10" ht="15" thickBot="1" x14ac:dyDescent="0.4">
      <c r="B52" s="477"/>
      <c r="C52" s="479"/>
      <c r="D52" s="479"/>
      <c r="E52" s="479"/>
      <c r="F52" s="152"/>
      <c r="G52" s="154"/>
      <c r="H52" s="154"/>
      <c r="I52" s="172"/>
    </row>
    <row r="53" spans="2:10" s="1014" customFormat="1" ht="19.5" thickTop="1" thickBot="1" x14ac:dyDescent="0.5">
      <c r="B53" s="1011"/>
      <c r="C53" s="1012"/>
      <c r="D53" s="1012"/>
      <c r="E53" s="1012"/>
      <c r="F53" s="2375" t="s">
        <v>263</v>
      </c>
      <c r="G53" s="2376"/>
      <c r="H53" s="1015">
        <f>MIN(H34,H44,H51)</f>
        <v>0</v>
      </c>
      <c r="I53" s="1013"/>
    </row>
    <row r="54" spans="2:10" ht="7.5" customHeight="1" thickBot="1" x14ac:dyDescent="0.4">
      <c r="B54" s="1266"/>
      <c r="C54" s="1612"/>
      <c r="D54" s="483"/>
      <c r="E54" s="483"/>
      <c r="F54" s="483"/>
      <c r="G54" s="483"/>
      <c r="H54" s="483"/>
      <c r="I54" s="1267"/>
    </row>
    <row r="55" spans="2:10" ht="15" thickBot="1" x14ac:dyDescent="0.4">
      <c r="B55" s="1266"/>
      <c r="C55" s="1612"/>
      <c r="D55" s="483"/>
      <c r="E55" s="483"/>
      <c r="F55" s="2377" t="str">
        <f ca="1">IF((SUMIF('7A'!D28:D36,"Tax Credits*",'7A'!E28:E35))&lt;H55,"Expected LIHTC Equity - ENTER ON FORM 7A","Expected LIHTC Equity")</f>
        <v>Expected LIHTC Equity</v>
      </c>
      <c r="G55" s="2378"/>
      <c r="H55" s="1016">
        <f>ROUND((H53*H42*10),0)</f>
        <v>0</v>
      </c>
      <c r="I55" s="1267"/>
      <c r="J55" s="1813"/>
    </row>
    <row r="56" spans="2:10" ht="15" thickBot="1" x14ac:dyDescent="0.4">
      <c r="B56" s="487"/>
      <c r="C56" s="488"/>
      <c r="D56" s="488"/>
      <c r="E56" s="488"/>
      <c r="F56" s="1579"/>
      <c r="G56" s="1579"/>
      <c r="H56" s="1579"/>
      <c r="I56" s="489"/>
    </row>
  </sheetData>
  <sheetProtection algorithmName="SHA-512" hashValue="b6EXilJqYjdOecaY9s2pLenIQkCE+xRTmex/LO81qDL3uUayU82pjflaUFHEOw8wMI2NpQoB50bO1DE0GnEXcw==" saltValue="S0dxKcgglgJEuA/KkNNZAg==" spinCount="100000" sheet="1" formatCells="0" formatColumns="0" formatRows="0"/>
  <mergeCells count="6">
    <mergeCell ref="C7:G7"/>
    <mergeCell ref="F53:G53"/>
    <mergeCell ref="F55:G55"/>
    <mergeCell ref="C9:F9"/>
    <mergeCell ref="C11:D11"/>
    <mergeCell ref="D14:F14"/>
  </mergeCells>
  <conditionalFormatting sqref="F55:G55">
    <cfRule type="containsText" dxfId="63" priority="1" operator="containsText" text="ENTER">
      <formula>NOT(ISERROR(SEARCH("ENTER",F55)))</formula>
    </cfRule>
  </conditionalFormatting>
  <dataValidations count="4">
    <dataValidation type="list" allowBlank="1" showInputMessage="1" showErrorMessage="1" promptTitle="Basis Boost" prompt="Select &quot;Yes&quot; or &quot;No&quot; for form to calculate correctly" sqref="G14">
      <formula1>"Select…,Yes,No"</formula1>
    </dataValidation>
    <dataValidation type="list" allowBlank="1" showInputMessage="1" showErrorMessage="1" sqref="H46">
      <formula1>"Select…,Yes,No"</formula1>
    </dataValidation>
    <dataValidation type="list" allowBlank="1" showInputMessage="1" showErrorMessage="1" sqref="J23">
      <formula1>"4%,9%,n/a"</formula1>
    </dataValidation>
    <dataValidation type="list" allowBlank="1" showInputMessage="1" showErrorMessage="1" sqref="C11">
      <formula1>"select…,n/a,4%,9%"</formula1>
    </dataValidation>
  </dataValidations>
  <pageMargins left="0.7" right="0.4" top="0.7" bottom="0.7" header="0.3" footer="0.3"/>
  <pageSetup scale="82" orientation="portrait" r:id="rId1"/>
  <headerFooter>
    <oddFooter>&amp;LForm 6D
LIHTC Calculation&amp;CCFA Forms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B4:G12"/>
  <sheetViews>
    <sheetView workbookViewId="0">
      <selection activeCell="C5" sqref="C5"/>
    </sheetView>
  </sheetViews>
  <sheetFormatPr defaultRowHeight="14.5" x14ac:dyDescent="0.35"/>
  <cols>
    <col min="2" max="2" width="21.81640625" bestFit="1" customWidth="1"/>
    <col min="3" max="7" width="10" bestFit="1" customWidth="1"/>
  </cols>
  <sheetData>
    <row r="4" spans="2:7" x14ac:dyDescent="0.35">
      <c r="B4" t="s">
        <v>1172</v>
      </c>
    </row>
    <row r="5" spans="2:7" x14ac:dyDescent="0.35">
      <c r="B5" t="s">
        <v>1173</v>
      </c>
      <c r="C5" s="1563">
        <v>24580</v>
      </c>
    </row>
    <row r="6" spans="2:7" x14ac:dyDescent="0.35">
      <c r="B6" t="s">
        <v>1174</v>
      </c>
      <c r="C6" s="1563">
        <v>18946</v>
      </c>
    </row>
    <row r="8" spans="2:7" x14ac:dyDescent="0.35">
      <c r="C8" t="s">
        <v>1179</v>
      </c>
      <c r="D8" t="s">
        <v>1175</v>
      </c>
      <c r="E8" t="s">
        <v>1176</v>
      </c>
      <c r="F8" t="s">
        <v>1177</v>
      </c>
      <c r="G8" t="s">
        <v>1178</v>
      </c>
    </row>
    <row r="9" spans="2:7" x14ac:dyDescent="0.35">
      <c r="B9" t="s">
        <v>1124</v>
      </c>
      <c r="C9" s="1563">
        <v>259533</v>
      </c>
      <c r="D9" s="1563">
        <v>300380</v>
      </c>
      <c r="E9" s="1563">
        <v>319196</v>
      </c>
      <c r="F9" s="1563">
        <v>357978</v>
      </c>
      <c r="G9" s="1563">
        <v>394343</v>
      </c>
    </row>
    <row r="10" spans="2:7" x14ac:dyDescent="0.35">
      <c r="B10" t="s">
        <v>1157</v>
      </c>
      <c r="C10" s="1563">
        <v>249769</v>
      </c>
      <c r="D10" s="1563">
        <v>291367</v>
      </c>
      <c r="E10" s="1563">
        <v>308560</v>
      </c>
      <c r="F10" s="1563">
        <v>347238</v>
      </c>
      <c r="G10" s="1563">
        <v>382514</v>
      </c>
    </row>
    <row r="11" spans="2:7" x14ac:dyDescent="0.35">
      <c r="B11" t="s">
        <v>1158</v>
      </c>
      <c r="C11" s="1563">
        <v>241635</v>
      </c>
      <c r="D11" s="1563">
        <v>272613</v>
      </c>
      <c r="E11" s="1563">
        <v>298315</v>
      </c>
      <c r="F11" s="1563">
        <v>344210</v>
      </c>
      <c r="G11" s="1563">
        <v>379176</v>
      </c>
    </row>
    <row r="12" spans="2:7" x14ac:dyDescent="0.35">
      <c r="B12" t="s">
        <v>1159</v>
      </c>
      <c r="C12" s="1563">
        <v>175251</v>
      </c>
      <c r="D12" s="1563">
        <v>197320</v>
      </c>
      <c r="E12" s="1563">
        <v>223661</v>
      </c>
      <c r="F12" s="1563">
        <v>290517</v>
      </c>
      <c r="G12" s="1563">
        <v>319689</v>
      </c>
    </row>
  </sheetData>
  <pageMargins left="0.7" right="0.7" top="0.75" bottom="0.75" header="0.3" footer="0.3"/>
  <pageSetup orientation="portrait"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2"/>
  <sheetViews>
    <sheetView topLeftCell="G1" workbookViewId="0">
      <selection activeCell="S1" sqref="A1:XFD1048576"/>
    </sheetView>
  </sheetViews>
  <sheetFormatPr defaultRowHeight="14.5" x14ac:dyDescent="0.35"/>
  <cols>
    <col min="1" max="1" width="10.26953125" bestFit="1" customWidth="1"/>
    <col min="2" max="2" width="15.81640625" bestFit="1" customWidth="1"/>
    <col min="3" max="3" width="15.7265625" bestFit="1" customWidth="1"/>
    <col min="4" max="4" width="9.36328125" bestFit="1" customWidth="1"/>
    <col min="5" max="5" width="31.36328125" bestFit="1" customWidth="1"/>
    <col min="6" max="6" width="24.6328125" bestFit="1" customWidth="1"/>
    <col min="7" max="7" width="32.36328125" bestFit="1" customWidth="1"/>
    <col min="8" max="8" width="26.7265625" bestFit="1" customWidth="1"/>
    <col min="9" max="9" width="38.36328125" bestFit="1" customWidth="1"/>
    <col min="10" max="10" width="32.26953125" bestFit="1" customWidth="1"/>
    <col min="11" max="11" width="31.81640625" bestFit="1" customWidth="1"/>
    <col min="12" max="12" width="27.26953125" bestFit="1" customWidth="1"/>
    <col min="13" max="13" width="27.08984375" bestFit="1" customWidth="1"/>
    <col min="14" max="14" width="38.81640625" bestFit="1" customWidth="1"/>
    <col min="15" max="15" width="32.7265625" bestFit="1" customWidth="1"/>
    <col min="16" max="16" width="32.26953125" bestFit="1" customWidth="1"/>
    <col min="17" max="17" width="27.7265625" bestFit="1" customWidth="1"/>
    <col min="18" max="18" width="18.6328125" bestFit="1" customWidth="1"/>
    <col min="19" max="19" width="14" bestFit="1" customWidth="1"/>
    <col min="20" max="20" width="19.6328125" bestFit="1" customWidth="1"/>
    <col min="21" max="21" width="38.81640625" bestFit="1" customWidth="1"/>
    <col min="22" max="22" width="32.26953125" bestFit="1" customWidth="1"/>
    <col min="23" max="26" width="35.7265625" bestFit="1" customWidth="1"/>
    <col min="27" max="27" width="36.7265625" bestFit="1" customWidth="1"/>
    <col min="28" max="28" width="22.7265625" bestFit="1" customWidth="1"/>
    <col min="29" max="31" width="23.7265625" bestFit="1" customWidth="1"/>
    <col min="32" max="32" width="27.6328125" bestFit="1" customWidth="1"/>
  </cols>
  <sheetData>
    <row r="1" spans="1:32" x14ac:dyDescent="0.35">
      <c r="A1" s="1593" t="s">
        <v>1354</v>
      </c>
      <c r="B1" s="1593" t="s">
        <v>1355</v>
      </c>
      <c r="C1" s="1593" t="s">
        <v>1356</v>
      </c>
      <c r="D1" s="1593" t="s">
        <v>1357</v>
      </c>
      <c r="E1" s="1595" t="s">
        <v>1358</v>
      </c>
      <c r="F1" s="1595" t="s">
        <v>1359</v>
      </c>
      <c r="G1" s="1528" t="s">
        <v>1360</v>
      </c>
      <c r="H1" s="1528" t="s">
        <v>1361</v>
      </c>
      <c r="I1" s="1528" t="s">
        <v>1362</v>
      </c>
      <c r="J1" s="1528" t="s">
        <v>1363</v>
      </c>
      <c r="K1" s="1596" t="s">
        <v>1364</v>
      </c>
      <c r="L1" s="1597" t="s">
        <v>1365</v>
      </c>
      <c r="M1" s="1528" t="s">
        <v>1366</v>
      </c>
      <c r="N1" s="1528" t="s">
        <v>1367</v>
      </c>
      <c r="O1" s="1528" t="s">
        <v>1368</v>
      </c>
      <c r="P1" s="1596" t="s">
        <v>1369</v>
      </c>
      <c r="Q1" s="1597" t="s">
        <v>1370</v>
      </c>
      <c r="R1" s="1528" t="s">
        <v>1371</v>
      </c>
      <c r="S1" s="1528" t="s">
        <v>1372</v>
      </c>
      <c r="T1" s="1528" t="s">
        <v>1373</v>
      </c>
      <c r="U1" s="1528" t="s">
        <v>1374</v>
      </c>
      <c r="V1" s="1528" t="s">
        <v>1375</v>
      </c>
      <c r="W1" s="1528" t="s">
        <v>1518</v>
      </c>
      <c r="X1" s="1528" t="s">
        <v>1519</v>
      </c>
      <c r="Y1" s="1528" t="s">
        <v>1520</v>
      </c>
      <c r="Z1" s="1528" t="s">
        <v>1521</v>
      </c>
      <c r="AA1" s="1528" t="s">
        <v>1522</v>
      </c>
      <c r="AB1" s="1528" t="s">
        <v>1376</v>
      </c>
      <c r="AC1" s="1528" t="s">
        <v>1377</v>
      </c>
      <c r="AD1" s="1528" t="s">
        <v>1378</v>
      </c>
      <c r="AE1" s="1528" t="s">
        <v>1379</v>
      </c>
      <c r="AF1" s="1528" t="s">
        <v>1380</v>
      </c>
    </row>
    <row r="2" spans="1:32" x14ac:dyDescent="0.35">
      <c r="A2" s="1528"/>
      <c r="B2" s="1528" t="s">
        <v>1381</v>
      </c>
      <c r="C2" s="1528" t="s">
        <v>1381</v>
      </c>
      <c r="D2" s="1528"/>
      <c r="E2" s="1594" t="str">
        <f>'6D'!G14</f>
        <v>Yes</v>
      </c>
      <c r="F2" s="1528">
        <f>'6D'!H42</f>
        <v>0</v>
      </c>
      <c r="G2" s="1594">
        <f>'6D'!G19</f>
        <v>0</v>
      </c>
      <c r="H2" s="1594">
        <f>'6D'!G20</f>
        <v>0</v>
      </c>
      <c r="I2" s="1594">
        <f>'6D'!G21</f>
        <v>0</v>
      </c>
      <c r="J2" s="1594">
        <f>'6D'!G22</f>
        <v>0</v>
      </c>
      <c r="K2" s="1596">
        <f>('6D'!G27)*100</f>
        <v>0</v>
      </c>
      <c r="L2" s="1596">
        <f>('6D'!G31)*100</f>
        <v>0</v>
      </c>
      <c r="M2" s="1594">
        <f>'6D'!H20</f>
        <v>0</v>
      </c>
      <c r="N2" s="1594">
        <f>'6D'!H21</f>
        <v>0</v>
      </c>
      <c r="O2" s="1594">
        <f>'6D'!H22</f>
        <v>0</v>
      </c>
      <c r="P2" s="1596">
        <f>('6D'!H27)*100</f>
        <v>0</v>
      </c>
      <c r="Q2" s="1596">
        <f>('6D'!H31)*100</f>
        <v>0</v>
      </c>
      <c r="R2" s="1594">
        <f>'6D'!H39</f>
        <v>0</v>
      </c>
      <c r="S2" s="1594">
        <f>'6D'!H41</f>
        <v>0</v>
      </c>
      <c r="T2" s="1528">
        <f>'6D'!H49</f>
        <v>0</v>
      </c>
      <c r="U2" s="1594">
        <f>'6D'!H50</f>
        <v>0</v>
      </c>
      <c r="V2" s="1528"/>
      <c r="W2" s="1528"/>
      <c r="X2" s="1528"/>
      <c r="Y2" s="1528"/>
      <c r="Z2" s="1528"/>
      <c r="AA2" s="1528"/>
    </row>
  </sheetData>
  <pageMargins left="0.7" right="0.7" top="0.75" bottom="0.75" header="0.3" footer="0.3"/>
  <pageSetup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6:O66"/>
  <sheetViews>
    <sheetView showGridLines="0" zoomScaleNormal="100" workbookViewId="0">
      <selection activeCell="F50" sqref="F50:G50"/>
    </sheetView>
  </sheetViews>
  <sheetFormatPr defaultColWidth="9.08984375" defaultRowHeight="14.5" x14ac:dyDescent="0.35"/>
  <cols>
    <col min="1" max="2" width="1.7265625" style="365" customWidth="1"/>
    <col min="3" max="3" width="2.81640625" style="365" customWidth="1"/>
    <col min="4" max="4" width="14.26953125" style="365" customWidth="1"/>
    <col min="5" max="5" width="9.08984375" style="365"/>
    <col min="6" max="6" width="4.26953125" style="365" customWidth="1"/>
    <col min="7" max="7" width="11.36328125" style="365" customWidth="1"/>
    <col min="8" max="8" width="12.26953125" style="365" bestFit="1" customWidth="1"/>
    <col min="9" max="9" width="31.36328125" style="379" customWidth="1"/>
    <col min="10" max="10" width="1.7265625" style="379" customWidth="1"/>
    <col min="11" max="16384" width="9.08984375" style="365"/>
  </cols>
  <sheetData>
    <row r="6" spans="2:10" ht="15" thickBot="1" x14ac:dyDescent="0.4"/>
    <row r="7" spans="2:10" s="379" customFormat="1" x14ac:dyDescent="0.35">
      <c r="B7" s="492"/>
      <c r="C7" s="579"/>
      <c r="D7" s="579"/>
      <c r="E7" s="579"/>
      <c r="F7" s="579"/>
      <c r="G7" s="579"/>
      <c r="H7" s="579"/>
      <c r="I7" s="579"/>
      <c r="J7" s="493"/>
    </row>
    <row r="8" spans="2:10" s="379" customFormat="1" ht="18.5" x14ac:dyDescent="0.45">
      <c r="B8" s="494"/>
      <c r="C8" s="2155" t="s">
        <v>522</v>
      </c>
      <c r="D8" s="2155"/>
      <c r="E8" s="2155"/>
      <c r="F8" s="2155"/>
      <c r="G8" s="2155"/>
      <c r="H8" s="2155"/>
      <c r="I8" s="2155"/>
      <c r="J8" s="495"/>
    </row>
    <row r="9" spans="2:10" s="379" customFormat="1" x14ac:dyDescent="0.35">
      <c r="B9" s="494"/>
      <c r="C9" s="387"/>
      <c r="D9" s="387"/>
      <c r="E9" s="387"/>
      <c r="F9" s="387"/>
      <c r="G9" s="387"/>
      <c r="H9" s="387"/>
      <c r="I9" s="387"/>
      <c r="J9" s="495"/>
    </row>
    <row r="10" spans="2:10" s="379" customFormat="1" ht="15" thickBot="1" x14ac:dyDescent="0.4">
      <c r="B10" s="494"/>
      <c r="C10" s="2336" t="str">
        <f>IF('1'!G5="","Enter Project Name on Form 1",(CONCATENATE("Project Name: ",'1'!G5)))</f>
        <v>Enter Project Name on Form 1</v>
      </c>
      <c r="D10" s="2336"/>
      <c r="E10" s="2336"/>
      <c r="F10" s="2336"/>
      <c r="G10" s="2336"/>
      <c r="H10" s="2336"/>
      <c r="I10" s="2336"/>
      <c r="J10" s="495"/>
    </row>
    <row r="11" spans="2:10" s="379" customFormat="1" ht="15" customHeight="1" thickBot="1" x14ac:dyDescent="0.4">
      <c r="B11" s="494"/>
      <c r="C11" s="387"/>
      <c r="D11" s="387"/>
      <c r="E11" s="387"/>
      <c r="F11" s="387"/>
      <c r="G11" s="387"/>
      <c r="H11" s="387"/>
      <c r="I11" s="387"/>
      <c r="J11" s="495"/>
    </row>
    <row r="12" spans="2:10" s="379" customFormat="1" ht="15" thickBot="1" x14ac:dyDescent="0.4">
      <c r="B12" s="494"/>
      <c r="C12" s="496" t="s">
        <v>264</v>
      </c>
      <c r="D12" s="631"/>
      <c r="E12" s="631"/>
      <c r="F12" s="628" t="s">
        <v>265</v>
      </c>
      <c r="G12" s="629" t="s">
        <v>266</v>
      </c>
      <c r="H12" s="629" t="s">
        <v>83</v>
      </c>
      <c r="I12" s="627" t="s">
        <v>267</v>
      </c>
      <c r="J12" s="582"/>
    </row>
    <row r="13" spans="2:10" s="379" customFormat="1" ht="15" thickBot="1" x14ac:dyDescent="0.4">
      <c r="B13" s="494"/>
      <c r="C13" s="497" t="s">
        <v>268</v>
      </c>
      <c r="D13" s="497"/>
      <c r="E13" s="497"/>
      <c r="F13" s="132"/>
      <c r="G13" s="132"/>
      <c r="H13" s="387"/>
      <c r="I13" s="387"/>
      <c r="J13" s="495"/>
    </row>
    <row r="14" spans="2:10" s="379" customFormat="1" ht="15" thickBot="1" x14ac:dyDescent="0.4">
      <c r="B14" s="494"/>
      <c r="C14" s="67"/>
      <c r="D14" s="67" t="s">
        <v>269</v>
      </c>
      <c r="E14" s="67"/>
      <c r="F14" s="630"/>
      <c r="G14" s="1529"/>
      <c r="H14" s="1959">
        <f>F14*G14</f>
        <v>0</v>
      </c>
      <c r="I14" s="624"/>
      <c r="J14" s="495"/>
    </row>
    <row r="15" spans="2:10" s="379" customFormat="1" ht="15" thickBot="1" x14ac:dyDescent="0.4">
      <c r="B15" s="494"/>
      <c r="C15" s="67"/>
      <c r="D15" s="67"/>
      <c r="E15" s="67"/>
      <c r="F15" s="498"/>
      <c r="G15" s="499"/>
      <c r="H15" s="1960">
        <f>H14</f>
        <v>0</v>
      </c>
      <c r="I15" s="625"/>
      <c r="J15" s="495"/>
    </row>
    <row r="16" spans="2:10" s="379" customFormat="1" ht="3.75" customHeight="1" x14ac:dyDescent="0.35">
      <c r="B16" s="494"/>
      <c r="C16" s="67"/>
      <c r="D16" s="67"/>
      <c r="E16" s="67"/>
      <c r="F16" s="132"/>
      <c r="G16" s="132"/>
      <c r="H16" s="19"/>
      <c r="I16" s="387"/>
      <c r="J16" s="495"/>
    </row>
    <row r="17" spans="2:10" s="379" customFormat="1" ht="15" thickBot="1" x14ac:dyDescent="0.4">
      <c r="B17" s="494"/>
      <c r="C17" s="497" t="s">
        <v>270</v>
      </c>
      <c r="D17" s="497"/>
      <c r="E17" s="497"/>
      <c r="F17" s="132"/>
      <c r="G17" s="132"/>
      <c r="H17" s="19"/>
      <c r="I17" s="387"/>
      <c r="J17" s="495"/>
    </row>
    <row r="18" spans="2:10" s="379" customFormat="1" x14ac:dyDescent="0.35">
      <c r="B18" s="494"/>
      <c r="C18" s="67"/>
      <c r="D18" s="67" t="s">
        <v>271</v>
      </c>
      <c r="E18" s="67"/>
      <c r="F18" s="829"/>
      <c r="G18" s="1530"/>
      <c r="H18" s="1961">
        <f t="shared" ref="H18:H25" si="0">F18*G18</f>
        <v>0</v>
      </c>
      <c r="I18" s="830"/>
      <c r="J18" s="495"/>
    </row>
    <row r="19" spans="2:10" s="379" customFormat="1" x14ac:dyDescent="0.35">
      <c r="B19" s="494"/>
      <c r="C19" s="67"/>
      <c r="D19" s="67" t="s">
        <v>272</v>
      </c>
      <c r="E19" s="67"/>
      <c r="F19" s="831"/>
      <c r="G19" s="1531"/>
      <c r="H19" s="1962">
        <f t="shared" si="0"/>
        <v>0</v>
      </c>
      <c r="I19" s="832"/>
      <c r="J19" s="495"/>
    </row>
    <row r="20" spans="2:10" s="379" customFormat="1" x14ac:dyDescent="0.35">
      <c r="B20" s="494"/>
      <c r="C20" s="67"/>
      <c r="D20" s="67" t="s">
        <v>273</v>
      </c>
      <c r="E20" s="67"/>
      <c r="F20" s="831"/>
      <c r="G20" s="1531"/>
      <c r="H20" s="1962">
        <f t="shared" si="0"/>
        <v>0</v>
      </c>
      <c r="I20" s="832"/>
      <c r="J20" s="495"/>
    </row>
    <row r="21" spans="2:10" s="379" customFormat="1" x14ac:dyDescent="0.35">
      <c r="B21" s="494"/>
      <c r="C21" s="67"/>
      <c r="D21" s="67" t="s">
        <v>102</v>
      </c>
      <c r="E21" s="67"/>
      <c r="F21" s="831"/>
      <c r="G21" s="1531"/>
      <c r="H21" s="1962">
        <f t="shared" si="0"/>
        <v>0</v>
      </c>
      <c r="I21" s="832"/>
      <c r="J21" s="495"/>
    </row>
    <row r="22" spans="2:10" s="379" customFormat="1" x14ac:dyDescent="0.35">
      <c r="B22" s="494"/>
      <c r="C22" s="67"/>
      <c r="D22" s="67" t="s">
        <v>274</v>
      </c>
      <c r="E22" s="67"/>
      <c r="F22" s="831"/>
      <c r="G22" s="1531"/>
      <c r="H22" s="1962">
        <f t="shared" si="0"/>
        <v>0</v>
      </c>
      <c r="I22" s="832"/>
      <c r="J22" s="495"/>
    </row>
    <row r="23" spans="2:10" s="379" customFormat="1" x14ac:dyDescent="0.35">
      <c r="B23" s="494"/>
      <c r="C23" s="67"/>
      <c r="D23" s="67" t="s">
        <v>275</v>
      </c>
      <c r="E23" s="67"/>
      <c r="F23" s="831"/>
      <c r="G23" s="1531"/>
      <c r="H23" s="1962">
        <f t="shared" si="0"/>
        <v>0</v>
      </c>
      <c r="I23" s="832"/>
      <c r="J23" s="495"/>
    </row>
    <row r="24" spans="2:10" s="379" customFormat="1" x14ac:dyDescent="0.35">
      <c r="B24" s="494"/>
      <c r="C24" s="67"/>
      <c r="D24" s="67" t="s">
        <v>231</v>
      </c>
      <c r="E24" s="67"/>
      <c r="F24" s="831"/>
      <c r="G24" s="1531"/>
      <c r="H24" s="1962">
        <f t="shared" si="0"/>
        <v>0</v>
      </c>
      <c r="I24" s="832"/>
      <c r="J24" s="495"/>
    </row>
    <row r="25" spans="2:10" s="379" customFormat="1" ht="15" thickBot="1" x14ac:dyDescent="0.4">
      <c r="B25" s="494"/>
      <c r="C25" s="67"/>
      <c r="D25" s="67" t="s">
        <v>276</v>
      </c>
      <c r="E25" s="67"/>
      <c r="F25" s="833"/>
      <c r="G25" s="1532"/>
      <c r="H25" s="1963">
        <f t="shared" si="0"/>
        <v>0</v>
      </c>
      <c r="I25" s="834"/>
      <c r="J25" s="495"/>
    </row>
    <row r="26" spans="2:10" s="379" customFormat="1" ht="15" thickBot="1" x14ac:dyDescent="0.4">
      <c r="B26" s="494"/>
      <c r="C26" s="67"/>
      <c r="D26" s="67"/>
      <c r="E26" s="67"/>
      <c r="F26" s="498"/>
      <c r="G26" s="500" t="s">
        <v>158</v>
      </c>
      <c r="H26" s="1964">
        <f>SUM(H18:H25)</f>
        <v>0</v>
      </c>
      <c r="I26" s="626"/>
      <c r="J26" s="495"/>
    </row>
    <row r="27" spans="2:10" s="379" customFormat="1" ht="3.75" customHeight="1" x14ac:dyDescent="0.35">
      <c r="B27" s="494"/>
      <c r="C27" s="67"/>
      <c r="D27" s="67"/>
      <c r="E27" s="67"/>
      <c r="F27" s="132"/>
      <c r="G27" s="132"/>
      <c r="H27" s="19"/>
      <c r="I27" s="387"/>
      <c r="J27" s="495"/>
    </row>
    <row r="28" spans="2:10" s="379" customFormat="1" ht="15" thickBot="1" x14ac:dyDescent="0.4">
      <c r="B28" s="494"/>
      <c r="C28" s="497" t="s">
        <v>277</v>
      </c>
      <c r="D28" s="497"/>
      <c r="E28" s="497"/>
      <c r="F28" s="132"/>
      <c r="G28" s="132"/>
      <c r="H28" s="19"/>
      <c r="I28" s="387"/>
      <c r="J28" s="495"/>
    </row>
    <row r="29" spans="2:10" s="379" customFormat="1" x14ac:dyDescent="0.35">
      <c r="B29" s="494"/>
      <c r="C29" s="67"/>
      <c r="D29" s="67" t="s">
        <v>278</v>
      </c>
      <c r="E29" s="67"/>
      <c r="F29" s="829"/>
      <c r="G29" s="1530"/>
      <c r="H29" s="1961">
        <f t="shared" ref="H29:H36" si="1">F29*G29</f>
        <v>0</v>
      </c>
      <c r="I29" s="830"/>
      <c r="J29" s="495"/>
    </row>
    <row r="30" spans="2:10" s="379" customFormat="1" x14ac:dyDescent="0.35">
      <c r="B30" s="494"/>
      <c r="C30" s="67"/>
      <c r="D30" s="67" t="s">
        <v>279</v>
      </c>
      <c r="E30" s="67"/>
      <c r="F30" s="831"/>
      <c r="G30" s="1531"/>
      <c r="H30" s="1962">
        <f t="shared" si="1"/>
        <v>0</v>
      </c>
      <c r="I30" s="832"/>
      <c r="J30" s="495"/>
    </row>
    <row r="31" spans="2:10" s="379" customFormat="1" x14ac:dyDescent="0.35">
      <c r="B31" s="494"/>
      <c r="C31" s="67"/>
      <c r="D31" s="67" t="s">
        <v>280</v>
      </c>
      <c r="E31" s="67"/>
      <c r="F31" s="831"/>
      <c r="G31" s="1531"/>
      <c r="H31" s="1962">
        <f t="shared" si="1"/>
        <v>0</v>
      </c>
      <c r="I31" s="832"/>
      <c r="J31" s="495"/>
    </row>
    <row r="32" spans="2:10" s="379" customFormat="1" x14ac:dyDescent="0.35">
      <c r="B32" s="494"/>
      <c r="C32" s="67"/>
      <c r="D32" s="67" t="s">
        <v>281</v>
      </c>
      <c r="E32" s="67"/>
      <c r="F32" s="831"/>
      <c r="G32" s="1531"/>
      <c r="H32" s="1962">
        <f t="shared" si="1"/>
        <v>0</v>
      </c>
      <c r="I32" s="832"/>
      <c r="J32" s="495"/>
    </row>
    <row r="33" spans="1:10" s="379" customFormat="1" x14ac:dyDescent="0.35">
      <c r="B33" s="494"/>
      <c r="C33" s="67"/>
      <c r="D33" s="67" t="s">
        <v>282</v>
      </c>
      <c r="E33" s="67"/>
      <c r="F33" s="831"/>
      <c r="G33" s="1531"/>
      <c r="H33" s="1962">
        <f t="shared" si="1"/>
        <v>0</v>
      </c>
      <c r="I33" s="832"/>
      <c r="J33" s="495"/>
    </row>
    <row r="34" spans="1:10" s="379" customFormat="1" x14ac:dyDescent="0.35">
      <c r="B34" s="494"/>
      <c r="C34" s="67"/>
      <c r="D34" s="67" t="s">
        <v>283</v>
      </c>
      <c r="E34" s="67"/>
      <c r="F34" s="831"/>
      <c r="G34" s="1531"/>
      <c r="H34" s="1962">
        <f t="shared" si="1"/>
        <v>0</v>
      </c>
      <c r="I34" s="832"/>
      <c r="J34" s="495"/>
    </row>
    <row r="35" spans="1:10" s="379" customFormat="1" x14ac:dyDescent="0.35">
      <c r="B35" s="494"/>
      <c r="C35" s="67"/>
      <c r="D35" s="67" t="s">
        <v>284</v>
      </c>
      <c r="E35" s="67"/>
      <c r="F35" s="831"/>
      <c r="G35" s="1531"/>
      <c r="H35" s="1962">
        <f t="shared" si="1"/>
        <v>0</v>
      </c>
      <c r="I35" s="832"/>
      <c r="J35" s="495"/>
    </row>
    <row r="36" spans="1:10" s="379" customFormat="1" ht="15" thickBot="1" x14ac:dyDescent="0.4">
      <c r="B36" s="494"/>
      <c r="C36" s="67"/>
      <c r="D36" s="67" t="s">
        <v>285</v>
      </c>
      <c r="E36" s="67"/>
      <c r="F36" s="835"/>
      <c r="G36" s="1533"/>
      <c r="H36" s="1963">
        <f t="shared" si="1"/>
        <v>0</v>
      </c>
      <c r="I36" s="834"/>
      <c r="J36" s="495"/>
    </row>
    <row r="37" spans="1:10" s="379" customFormat="1" ht="15" thickBot="1" x14ac:dyDescent="0.4">
      <c r="B37" s="494"/>
      <c r="C37" s="67"/>
      <c r="D37" s="67"/>
      <c r="E37" s="67"/>
      <c r="F37" s="498"/>
      <c r="G37" s="500" t="s">
        <v>158</v>
      </c>
      <c r="H37" s="1960">
        <f>SUM(H29:H36)</f>
        <v>0</v>
      </c>
      <c r="I37" s="625"/>
      <c r="J37" s="495"/>
    </row>
    <row r="38" spans="1:10" s="379" customFormat="1" ht="3.75" customHeight="1" x14ac:dyDescent="0.35">
      <c r="B38" s="494"/>
      <c r="C38" s="67"/>
      <c r="D38" s="67"/>
      <c r="E38" s="67"/>
      <c r="F38" s="132"/>
      <c r="G38" s="132"/>
      <c r="H38" s="19"/>
      <c r="I38" s="387"/>
      <c r="J38" s="495"/>
    </row>
    <row r="39" spans="1:10" s="379" customFormat="1" ht="15" thickBot="1" x14ac:dyDescent="0.4">
      <c r="B39" s="494"/>
      <c r="C39" s="497" t="s">
        <v>286</v>
      </c>
      <c r="D39" s="497"/>
      <c r="E39" s="497"/>
      <c r="F39" s="132"/>
      <c r="G39" s="132"/>
      <c r="H39" s="19"/>
      <c r="I39" s="387"/>
      <c r="J39" s="495"/>
    </row>
    <row r="40" spans="1:10" s="379" customFormat="1" x14ac:dyDescent="0.35">
      <c r="B40" s="494"/>
      <c r="C40" s="67"/>
      <c r="D40" s="67" t="s">
        <v>287</v>
      </c>
      <c r="E40" s="67"/>
      <c r="F40" s="829"/>
      <c r="G40" s="1530"/>
      <c r="H40" s="1961">
        <f>F40*G40</f>
        <v>0</v>
      </c>
      <c r="I40" s="830"/>
      <c r="J40" s="495"/>
    </row>
    <row r="41" spans="1:10" s="379" customFormat="1" x14ac:dyDescent="0.35">
      <c r="B41" s="494"/>
      <c r="C41" s="67"/>
      <c r="D41" s="67" t="s">
        <v>288</v>
      </c>
      <c r="E41" s="67"/>
      <c r="F41" s="836"/>
      <c r="G41" s="1534"/>
      <c r="H41" s="1965">
        <f>F41*G41</f>
        <v>0</v>
      </c>
      <c r="I41" s="832"/>
      <c r="J41" s="495"/>
    </row>
    <row r="42" spans="1:10" x14ac:dyDescent="0.35">
      <c r="A42" s="379"/>
      <c r="B42" s="494"/>
      <c r="C42" s="67"/>
      <c r="D42" s="67" t="s">
        <v>289</v>
      </c>
      <c r="E42" s="67"/>
      <c r="F42" s="128"/>
      <c r="G42" s="127"/>
      <c r="H42" s="127"/>
      <c r="I42" s="838"/>
      <c r="J42" s="495"/>
    </row>
    <row r="43" spans="1:10" s="379" customFormat="1" x14ac:dyDescent="0.35">
      <c r="B43" s="494"/>
      <c r="C43" s="67"/>
      <c r="D43" s="2384" t="s">
        <v>528</v>
      </c>
      <c r="E43" s="2384"/>
      <c r="F43" s="837"/>
      <c r="G43" s="1535"/>
      <c r="H43" s="1966">
        <f>F43*G43</f>
        <v>0</v>
      </c>
      <c r="I43" s="832"/>
      <c r="J43" s="495"/>
    </row>
    <row r="44" spans="1:10" s="379" customFormat="1" ht="15" thickBot="1" x14ac:dyDescent="0.4">
      <c r="B44" s="494"/>
      <c r="C44" s="67"/>
      <c r="D44" s="2384" t="s">
        <v>529</v>
      </c>
      <c r="E44" s="2384"/>
      <c r="F44" s="835"/>
      <c r="G44" s="1533"/>
      <c r="H44" s="1963">
        <f>F44*G44</f>
        <v>0</v>
      </c>
      <c r="I44" s="834"/>
      <c r="J44" s="495"/>
    </row>
    <row r="45" spans="1:10" s="379" customFormat="1" ht="15" thickBot="1" x14ac:dyDescent="0.4">
      <c r="B45" s="494"/>
      <c r="C45" s="67"/>
      <c r="D45" s="67"/>
      <c r="E45" s="67"/>
      <c r="F45" s="498"/>
      <c r="G45" s="500" t="s">
        <v>158</v>
      </c>
      <c r="H45" s="1960">
        <f>SUM(H40:H41)+SUM(H43:H44)</f>
        <v>0</v>
      </c>
      <c r="I45" s="625"/>
      <c r="J45" s="495"/>
    </row>
    <row r="46" spans="1:10" s="379" customFormat="1" ht="3.75" customHeight="1" x14ac:dyDescent="0.35">
      <c r="B46" s="494"/>
      <c r="C46" s="67"/>
      <c r="D46" s="67"/>
      <c r="E46" s="67"/>
      <c r="F46" s="132"/>
      <c r="G46" s="132"/>
      <c r="H46" s="19"/>
      <c r="I46" s="387"/>
      <c r="J46" s="495"/>
    </row>
    <row r="47" spans="1:10" s="379" customFormat="1" ht="15" thickBot="1" x14ac:dyDescent="0.4">
      <c r="B47" s="494"/>
      <c r="C47" s="497" t="s">
        <v>290</v>
      </c>
      <c r="D47" s="497"/>
      <c r="E47" s="497"/>
      <c r="F47" s="132"/>
      <c r="G47" s="132"/>
      <c r="H47" s="19"/>
      <c r="I47" s="387"/>
      <c r="J47" s="495"/>
    </row>
    <row r="48" spans="1:10" s="379" customFormat="1" x14ac:dyDescent="0.35">
      <c r="B48" s="494"/>
      <c r="C48" s="67"/>
      <c r="D48" s="67" t="s">
        <v>291</v>
      </c>
      <c r="E48" s="67"/>
      <c r="F48" s="829"/>
      <c r="G48" s="1530"/>
      <c r="H48" s="1961">
        <f>F48*G48</f>
        <v>0</v>
      </c>
      <c r="I48" s="830"/>
      <c r="J48" s="495"/>
    </row>
    <row r="49" spans="2:15" s="379" customFormat="1" x14ac:dyDescent="0.35">
      <c r="B49" s="494"/>
      <c r="C49" s="67"/>
      <c r="D49" s="67" t="s">
        <v>292</v>
      </c>
      <c r="E49" s="67"/>
      <c r="F49" s="831"/>
      <c r="G49" s="1531"/>
      <c r="H49" s="1962">
        <f>F49*G49</f>
        <v>0</v>
      </c>
      <c r="I49" s="832"/>
      <c r="J49" s="495"/>
    </row>
    <row r="50" spans="2:15" s="379" customFormat="1" x14ac:dyDescent="0.35">
      <c r="B50" s="494"/>
      <c r="C50" s="67"/>
      <c r="D50" s="67" t="s">
        <v>272</v>
      </c>
      <c r="E50" s="67"/>
      <c r="F50" s="831"/>
      <c r="G50" s="1531"/>
      <c r="H50" s="1962">
        <f>F50*G50</f>
        <v>0</v>
      </c>
      <c r="I50" s="832"/>
      <c r="J50" s="495"/>
    </row>
    <row r="51" spans="2:15" s="379" customFormat="1" ht="15" thickBot="1" x14ac:dyDescent="0.4">
      <c r="B51" s="494"/>
      <c r="C51" s="67"/>
      <c r="D51" s="67" t="s">
        <v>293</v>
      </c>
      <c r="E51" s="67"/>
      <c r="F51" s="833"/>
      <c r="G51" s="1532"/>
      <c r="H51" s="1963">
        <f>F51*G51</f>
        <v>0</v>
      </c>
      <c r="I51" s="834"/>
      <c r="J51" s="495"/>
    </row>
    <row r="52" spans="2:15" s="379" customFormat="1" ht="15" thickBot="1" x14ac:dyDescent="0.4">
      <c r="B52" s="494"/>
      <c r="C52" s="67"/>
      <c r="D52" s="67"/>
      <c r="E52" s="67"/>
      <c r="F52" s="498"/>
      <c r="G52" s="500" t="s">
        <v>158</v>
      </c>
      <c r="H52" s="1960">
        <f>SUM(H48:H51)</f>
        <v>0</v>
      </c>
      <c r="I52" s="625"/>
      <c r="J52" s="495"/>
    </row>
    <row r="53" spans="2:15" s="379" customFormat="1" ht="3.75" customHeight="1" x14ac:dyDescent="0.35">
      <c r="B53" s="494"/>
      <c r="C53" s="67"/>
      <c r="D53" s="67"/>
      <c r="E53" s="67"/>
      <c r="F53" s="132"/>
      <c r="G53" s="132"/>
      <c r="H53" s="19"/>
      <c r="I53" s="387"/>
      <c r="J53" s="495"/>
    </row>
    <row r="54" spans="2:15" s="379" customFormat="1" ht="15" thickBot="1" x14ac:dyDescent="0.4">
      <c r="B54" s="494"/>
      <c r="C54" s="497" t="s">
        <v>231</v>
      </c>
      <c r="D54" s="497"/>
      <c r="E54" s="497"/>
      <c r="F54" s="501"/>
      <c r="G54" s="501"/>
      <c r="H54" s="1967"/>
      <c r="I54" s="317"/>
      <c r="J54" s="495"/>
    </row>
    <row r="55" spans="2:15" s="379" customFormat="1" ht="15" thickBot="1" x14ac:dyDescent="0.4">
      <c r="B55" s="494"/>
      <c r="C55" s="67"/>
      <c r="D55" s="67"/>
      <c r="E55" s="67"/>
      <c r="F55" s="490"/>
      <c r="G55" s="491"/>
      <c r="H55" s="1968">
        <f>F55*G55</f>
        <v>0</v>
      </c>
      <c r="I55" s="624"/>
      <c r="J55" s="495"/>
    </row>
    <row r="56" spans="2:15" s="379" customFormat="1" ht="15" thickBot="1" x14ac:dyDescent="0.4">
      <c r="B56" s="494"/>
      <c r="C56" s="67"/>
      <c r="D56" s="67"/>
      <c r="E56" s="67"/>
      <c r="F56" s="498"/>
      <c r="G56" s="500" t="s">
        <v>158</v>
      </c>
      <c r="H56" s="1960">
        <f>SUM(H55)</f>
        <v>0</v>
      </c>
      <c r="I56" s="625"/>
      <c r="J56" s="495"/>
    </row>
    <row r="57" spans="2:15" s="379" customFormat="1" ht="7.5" customHeight="1" thickBot="1" x14ac:dyDescent="0.4">
      <c r="B57" s="494"/>
      <c r="C57" s="67"/>
      <c r="D57" s="67"/>
      <c r="E57" s="67"/>
      <c r="F57" s="132"/>
      <c r="G57" s="132"/>
      <c r="H57" s="1969"/>
      <c r="I57" s="132"/>
      <c r="J57" s="495"/>
    </row>
    <row r="58" spans="2:15" ht="15.75" customHeight="1" thickBot="1" x14ac:dyDescent="0.4">
      <c r="B58" s="502"/>
      <c r="C58" s="632" t="s">
        <v>53</v>
      </c>
      <c r="D58" s="503"/>
      <c r="E58" s="504"/>
      <c r="F58" s="505"/>
      <c r="G58" s="506"/>
      <c r="H58" s="1970">
        <f>H15+H26+H37+H45+H52+H56</f>
        <v>0</v>
      </c>
      <c r="I58" s="2387" t="str">
        <f>IF(H58&lt;&gt;('6A'!J101+'6A'!J102),"WARNING: Does not match Form 6A","")</f>
        <v/>
      </c>
      <c r="J58" s="2388"/>
    </row>
    <row r="59" spans="2:15" s="379" customFormat="1" ht="9" customHeight="1" thickBot="1" x14ac:dyDescent="0.4">
      <c r="B59" s="507"/>
      <c r="C59" s="508"/>
      <c r="D59" s="508"/>
      <c r="E59" s="508"/>
      <c r="F59" s="508"/>
      <c r="G59" s="508"/>
      <c r="H59" s="509" t="s">
        <v>34</v>
      </c>
      <c r="I59" s="508"/>
      <c r="J59" s="442"/>
    </row>
    <row r="60" spans="2:15" x14ac:dyDescent="0.35">
      <c r="I60" s="2385" t="str">
        <f>IF(I58="WARNING: Does not match Form 6A","Ensure that the total of the Permits, Fees &amp; Hookups and Impact/Mitigation Fees cells on Form 6A matches the total here.","")</f>
        <v/>
      </c>
    </row>
    <row r="61" spans="2:15" x14ac:dyDescent="0.35">
      <c r="I61" s="2386"/>
    </row>
    <row r="62" spans="2:15" x14ac:dyDescent="0.35">
      <c r="I62" s="2386"/>
      <c r="L62" s="947"/>
      <c r="M62" s="947"/>
      <c r="N62" s="947"/>
      <c r="O62" s="947"/>
    </row>
    <row r="63" spans="2:15" ht="15" customHeight="1" x14ac:dyDescent="0.35">
      <c r="I63" s="2386"/>
      <c r="J63" s="947"/>
      <c r="K63" s="947"/>
      <c r="L63" s="947"/>
    </row>
    <row r="64" spans="2:15" x14ac:dyDescent="0.35">
      <c r="H64" s="947"/>
      <c r="I64" s="947"/>
      <c r="J64" s="947"/>
      <c r="K64" s="947"/>
      <c r="L64" s="947"/>
    </row>
    <row r="65" spans="8:12" x14ac:dyDescent="0.35">
      <c r="H65" s="947"/>
      <c r="I65" s="947"/>
      <c r="J65" s="947"/>
      <c r="K65" s="947"/>
      <c r="L65" s="947"/>
    </row>
    <row r="66" spans="8:12" x14ac:dyDescent="0.35">
      <c r="H66" s="947"/>
      <c r="I66" s="947"/>
      <c r="J66" s="947"/>
      <c r="K66" s="947"/>
      <c r="L66" s="947"/>
    </row>
  </sheetData>
  <sheetProtection algorithmName="SHA-512" hashValue="VaoIXrGMG4ZIdVyES7krKzGvokcpKdO6cLZLSI72QP6S6mmGa9Ip9265J109EQpF461KXlU5/AbyGtfDB1k55g==" saltValue="fSSLr5W9vuQRGzBkf2DcZA==" spinCount="100000" sheet="1" formatCells="0" formatColumns="0" formatRows="0"/>
  <mergeCells count="6">
    <mergeCell ref="D43:E43"/>
    <mergeCell ref="D44:E44"/>
    <mergeCell ref="C8:I8"/>
    <mergeCell ref="C10:I10"/>
    <mergeCell ref="I60:I63"/>
    <mergeCell ref="I58:J58"/>
  </mergeCells>
  <conditionalFormatting sqref="I58:J58">
    <cfRule type="containsText" dxfId="62" priority="2" operator="containsText" text="warning">
      <formula>NOT(ISERROR(SEARCH("warning",I58)))</formula>
    </cfRule>
  </conditionalFormatting>
  <conditionalFormatting sqref="I60:I63">
    <cfRule type="containsText" dxfId="61" priority="1" operator="containsText" text="ensure">
      <formula>NOT(ISERROR(SEARCH("ensure",I60)))</formula>
    </cfRule>
  </conditionalFormatting>
  <pageMargins left="0.7" right="0.7" top="0.75" bottom="0.75" header="0.3" footer="0.3"/>
  <pageSetup scale="94" orientation="portrait" r:id="rId1"/>
  <headerFooter>
    <oddFooter>&amp;LForm 6E
Fee Schedule&amp;CCFA Forms</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B8:S52"/>
  <sheetViews>
    <sheetView showGridLines="0" zoomScaleNormal="100" workbookViewId="0">
      <selection activeCell="V40" sqref="V40"/>
    </sheetView>
  </sheetViews>
  <sheetFormatPr defaultColWidth="9.08984375" defaultRowHeight="14.5" x14ac:dyDescent="0.35"/>
  <cols>
    <col min="1" max="2" width="1.7265625" style="366" customWidth="1"/>
    <col min="3" max="3" width="24.6328125" style="366" bestFit="1" customWidth="1"/>
    <col min="4" max="4" width="22.26953125" style="366" bestFit="1" customWidth="1"/>
    <col min="5" max="5" width="15.36328125" style="366" bestFit="1" customWidth="1"/>
    <col min="6" max="6" width="17" style="366" bestFit="1" customWidth="1"/>
    <col min="7" max="7" width="9.08984375" style="366"/>
    <col min="8" max="8" width="9.36328125" style="366" bestFit="1" customWidth="1"/>
    <col min="9" max="9" width="10.36328125" style="366" bestFit="1" customWidth="1"/>
    <col min="10" max="10" width="6.81640625" style="366" bestFit="1" customWidth="1"/>
    <col min="11" max="11" width="11.26953125" style="366" bestFit="1" customWidth="1"/>
    <col min="12" max="12" width="9" style="366" bestFit="1" customWidth="1"/>
    <col min="13" max="13" width="11.26953125" style="366" bestFit="1" customWidth="1"/>
    <col min="14" max="14" width="9.7265625" style="366" bestFit="1" customWidth="1"/>
    <col min="15" max="15" width="10.08984375" style="366" bestFit="1" customWidth="1"/>
    <col min="16" max="16" width="10" style="366" bestFit="1" customWidth="1"/>
    <col min="17" max="17" width="1.7265625" style="366" customWidth="1"/>
    <col min="18" max="16384" width="9.08984375" style="366"/>
  </cols>
  <sheetData>
    <row r="8" spans="2:17" ht="9" customHeight="1" thickBot="1" x14ac:dyDescent="0.4"/>
    <row r="9" spans="2:17" ht="9" customHeight="1" x14ac:dyDescent="0.35">
      <c r="B9" s="511"/>
      <c r="C9" s="512"/>
      <c r="D9" s="512"/>
      <c r="E9" s="513"/>
      <c r="F9" s="513"/>
      <c r="G9" s="513"/>
      <c r="H9" s="512"/>
      <c r="I9" s="512"/>
      <c r="J9" s="512"/>
      <c r="K9" s="512"/>
      <c r="L9" s="512"/>
      <c r="M9" s="512"/>
      <c r="N9" s="512"/>
      <c r="O9" s="512"/>
      <c r="P9" s="512"/>
      <c r="Q9" s="514"/>
    </row>
    <row r="10" spans="2:17" ht="18.5" x14ac:dyDescent="0.45">
      <c r="B10" s="515"/>
      <c r="C10" s="2183" t="s">
        <v>525</v>
      </c>
      <c r="D10" s="2183"/>
      <c r="E10" s="2183"/>
      <c r="F10" s="2183"/>
      <c r="G10" s="2183"/>
      <c r="H10" s="2183"/>
      <c r="I10" s="2183"/>
      <c r="J10" s="2183"/>
      <c r="K10" s="2183"/>
      <c r="L10" s="2183"/>
      <c r="M10" s="2183"/>
      <c r="N10" s="2183"/>
      <c r="O10" s="2183"/>
      <c r="P10" s="2183"/>
      <c r="Q10" s="516"/>
    </row>
    <row r="11" spans="2:17" x14ac:dyDescent="0.35">
      <c r="B11" s="515"/>
      <c r="C11" s="1774"/>
      <c r="D11" s="1774"/>
      <c r="E11" s="335"/>
      <c r="F11" s="335"/>
      <c r="G11" s="335"/>
      <c r="H11" s="1774"/>
      <c r="I11" s="1774"/>
      <c r="J11" s="1774"/>
      <c r="K11" s="1774"/>
      <c r="L11" s="1774"/>
      <c r="M11" s="1774"/>
      <c r="N11" s="1774"/>
      <c r="O11" s="1774"/>
      <c r="P11" s="1774"/>
      <c r="Q11" s="516"/>
    </row>
    <row r="12" spans="2:17" ht="15" thickBot="1" x14ac:dyDescent="0.4">
      <c r="B12" s="515"/>
      <c r="C12" s="2231" t="str">
        <f>IF('1'!G5="","Enter Project Name on Form 1",(CONCATENATE("Project Name: ",'1'!G5)))</f>
        <v>Enter Project Name on Form 1</v>
      </c>
      <c r="D12" s="2315"/>
      <c r="E12" s="2231"/>
      <c r="F12" s="2231"/>
      <c r="G12" s="2231"/>
      <c r="H12" s="2231"/>
      <c r="I12" s="2231"/>
      <c r="J12" s="2231"/>
      <c r="K12" s="2184"/>
      <c r="L12" s="2231"/>
      <c r="M12" s="2231"/>
      <c r="N12" s="1774"/>
      <c r="O12" s="1774"/>
      <c r="P12" s="1774"/>
      <c r="Q12" s="516"/>
    </row>
    <row r="13" spans="2:17" ht="22.5" customHeight="1" x14ac:dyDescent="0.35">
      <c r="B13" s="515"/>
      <c r="C13" s="1774"/>
      <c r="D13" s="1774"/>
      <c r="E13" s="335"/>
      <c r="F13" s="335"/>
      <c r="G13" s="335"/>
      <c r="H13" s="1774"/>
      <c r="I13" s="1774"/>
      <c r="J13" s="1774"/>
      <c r="K13" s="1774"/>
      <c r="L13" s="1774"/>
      <c r="M13" s="1774"/>
      <c r="N13" s="1774"/>
      <c r="O13" s="1774"/>
      <c r="P13" s="1774"/>
      <c r="Q13" s="516"/>
    </row>
    <row r="14" spans="2:17" ht="15" thickBot="1" x14ac:dyDescent="0.4">
      <c r="B14" s="515"/>
      <c r="C14" s="2392" t="s">
        <v>294</v>
      </c>
      <c r="D14" s="2393"/>
      <c r="E14" s="2392"/>
      <c r="F14" s="2392"/>
      <c r="G14" s="2392"/>
      <c r="H14" s="2392"/>
      <c r="I14" s="2392"/>
      <c r="J14" s="2392"/>
      <c r="K14" s="2394"/>
      <c r="L14" s="2392"/>
      <c r="M14" s="2392"/>
      <c r="N14" s="1774"/>
      <c r="O14" s="451"/>
      <c r="P14" s="451"/>
      <c r="Q14" s="517"/>
    </row>
    <row r="15" spans="2:17" ht="27" thickBot="1" x14ac:dyDescent="0.4">
      <c r="B15" s="518"/>
      <c r="C15" s="932" t="s">
        <v>627</v>
      </c>
      <c r="D15" s="670" t="s">
        <v>628</v>
      </c>
      <c r="E15" s="519" t="s">
        <v>296</v>
      </c>
      <c r="F15" s="1784" t="s">
        <v>297</v>
      </c>
      <c r="G15" s="520" t="s">
        <v>298</v>
      </c>
      <c r="H15" s="520" t="s">
        <v>499</v>
      </c>
      <c r="I15" s="521" t="s">
        <v>299</v>
      </c>
      <c r="J15" s="2395" t="s">
        <v>300</v>
      </c>
      <c r="K15" s="2396"/>
      <c r="L15" s="2396"/>
      <c r="M15" s="2397"/>
      <c r="N15" s="1774"/>
      <c r="O15" s="522"/>
      <c r="P15" s="522"/>
      <c r="Q15" s="523"/>
    </row>
    <row r="16" spans="2:17" x14ac:dyDescent="0.35">
      <c r="B16" s="515"/>
      <c r="C16" s="671"/>
      <c r="D16" s="1577"/>
      <c r="E16" s="1971"/>
      <c r="F16" s="1972"/>
      <c r="G16" s="1017"/>
      <c r="H16" s="672"/>
      <c r="I16" s="673"/>
      <c r="J16" s="2398"/>
      <c r="K16" s="2399"/>
      <c r="L16" s="2399"/>
      <c r="M16" s="2400"/>
      <c r="N16" s="1774"/>
      <c r="O16" s="1774"/>
      <c r="P16" s="1774"/>
      <c r="Q16" s="516"/>
    </row>
    <row r="17" spans="2:19" x14ac:dyDescent="0.35">
      <c r="B17" s="515"/>
      <c r="C17" s="1553"/>
      <c r="D17" s="931"/>
      <c r="E17" s="1973"/>
      <c r="F17" s="1974"/>
      <c r="G17" s="1554"/>
      <c r="H17" s="1555"/>
      <c r="I17" s="1556"/>
      <c r="J17" s="1557"/>
      <c r="K17" s="1558"/>
      <c r="L17" s="1558"/>
      <c r="M17" s="1559"/>
      <c r="N17" s="1774"/>
      <c r="O17" s="1774"/>
      <c r="P17" s="1774"/>
      <c r="Q17" s="516"/>
    </row>
    <row r="18" spans="2:19" x14ac:dyDescent="0.35">
      <c r="B18" s="515"/>
      <c r="C18" s="674"/>
      <c r="D18" s="931"/>
      <c r="E18" s="1975"/>
      <c r="F18" s="1976"/>
      <c r="G18" s="1018"/>
      <c r="H18" s="675"/>
      <c r="I18" s="676"/>
      <c r="J18" s="2389"/>
      <c r="K18" s="2390"/>
      <c r="L18" s="2390"/>
      <c r="M18" s="2391"/>
      <c r="N18" s="1774"/>
      <c r="O18" s="1774"/>
      <c r="P18" s="1774"/>
      <c r="Q18" s="516"/>
    </row>
    <row r="19" spans="2:19" x14ac:dyDescent="0.35">
      <c r="B19" s="515"/>
      <c r="C19" s="674"/>
      <c r="D19" s="931"/>
      <c r="E19" s="1975"/>
      <c r="F19" s="1976"/>
      <c r="G19" s="1018"/>
      <c r="H19" s="675"/>
      <c r="I19" s="676"/>
      <c r="J19" s="2389"/>
      <c r="K19" s="2390"/>
      <c r="L19" s="2390"/>
      <c r="M19" s="2391"/>
      <c r="N19" s="1774"/>
      <c r="O19" s="1774"/>
      <c r="P19" s="1774"/>
      <c r="Q19" s="516"/>
    </row>
    <row r="20" spans="2:19" ht="7.5" customHeight="1" thickBot="1" x14ac:dyDescent="0.4">
      <c r="B20" s="515"/>
      <c r="C20" s="1268"/>
      <c r="D20" s="1269"/>
      <c r="E20" s="1977"/>
      <c r="F20" s="1978"/>
      <c r="G20" s="1270"/>
      <c r="H20" s="1271"/>
      <c r="I20" s="1272"/>
      <c r="J20" s="2405"/>
      <c r="K20" s="2406"/>
      <c r="L20" s="2407"/>
      <c r="M20" s="2408"/>
      <c r="N20" s="1774"/>
      <c r="O20" s="1774"/>
      <c r="P20" s="1774"/>
      <c r="Q20" s="516"/>
    </row>
    <row r="21" spans="2:19" ht="15" thickBot="1" x14ac:dyDescent="0.4">
      <c r="B21" s="515"/>
      <c r="C21" s="348"/>
      <c r="D21" s="653" t="s">
        <v>301</v>
      </c>
      <c r="E21" s="1979">
        <f>SUM(E16:E20)</f>
        <v>0</v>
      </c>
      <c r="F21" s="1980">
        <f>SUM(F16:F20)</f>
        <v>0</v>
      </c>
      <c r="G21" s="178"/>
      <c r="H21" s="1774"/>
      <c r="I21" s="1774"/>
      <c r="J21" s="1774"/>
      <c r="K21" s="1774"/>
      <c r="L21" s="1774"/>
      <c r="M21" s="1774"/>
      <c r="N21" s="1774"/>
      <c r="O21" s="1774"/>
      <c r="P21" s="1774"/>
      <c r="Q21" s="516"/>
    </row>
    <row r="22" spans="2:19" ht="3.75" customHeight="1" thickBot="1" x14ac:dyDescent="0.4">
      <c r="B22" s="515"/>
      <c r="C22" s="179"/>
      <c r="D22" s="179"/>
      <c r="E22" s="1981"/>
      <c r="F22" s="1981"/>
      <c r="G22" s="178"/>
      <c r="H22" s="1774"/>
      <c r="I22" s="1774"/>
      <c r="J22" s="1774"/>
      <c r="K22" s="1774"/>
      <c r="L22" s="1774"/>
      <c r="M22" s="1774"/>
      <c r="N22" s="1774"/>
      <c r="O22" s="1774"/>
      <c r="P22" s="1774"/>
      <c r="Q22" s="516"/>
    </row>
    <row r="23" spans="2:19" ht="15" thickBot="1" x14ac:dyDescent="0.4">
      <c r="B23" s="515"/>
      <c r="C23" s="525" t="s">
        <v>302</v>
      </c>
      <c r="D23" s="525"/>
      <c r="E23" s="1982"/>
      <c r="F23" s="1983">
        <f>E21+F21</f>
        <v>0</v>
      </c>
      <c r="G23" s="335"/>
      <c r="H23" s="1774"/>
      <c r="I23" s="1774"/>
      <c r="J23" s="1774"/>
      <c r="K23" s="1774"/>
      <c r="L23" s="1774"/>
      <c r="M23" s="1774"/>
      <c r="N23" s="1774"/>
      <c r="O23" s="1774"/>
      <c r="P23" s="1774"/>
      <c r="Q23" s="516"/>
    </row>
    <row r="24" spans="2:19" ht="7.5" customHeight="1" x14ac:dyDescent="0.35">
      <c r="B24" s="515"/>
      <c r="C24" s="1774"/>
      <c r="D24" s="1774"/>
      <c r="E24" s="335"/>
      <c r="F24" s="335"/>
      <c r="G24" s="335"/>
      <c r="H24" s="1774"/>
      <c r="I24" s="1774"/>
      <c r="J24" s="1774"/>
      <c r="K24" s="1774"/>
      <c r="L24" s="1774"/>
      <c r="M24" s="1774"/>
      <c r="N24" s="1774"/>
      <c r="O24" s="1774"/>
      <c r="P24" s="1774"/>
      <c r="Q24" s="516"/>
    </row>
    <row r="25" spans="2:19" ht="15" thickBot="1" x14ac:dyDescent="0.4">
      <c r="B25" s="515"/>
      <c r="C25" s="2409" t="s">
        <v>303</v>
      </c>
      <c r="D25" s="2410"/>
      <c r="E25" s="2409"/>
      <c r="F25" s="2409"/>
      <c r="G25" s="2409"/>
      <c r="H25" s="2409"/>
      <c r="I25" s="2409"/>
      <c r="J25" s="2409"/>
      <c r="K25" s="2411"/>
      <c r="L25" s="2409"/>
      <c r="M25" s="2409"/>
      <c r="N25" s="2409"/>
      <c r="O25" s="2409"/>
      <c r="P25" s="2409"/>
      <c r="Q25" s="517"/>
    </row>
    <row r="26" spans="2:19" ht="27" thickBot="1" x14ac:dyDescent="0.4">
      <c r="B26" s="518"/>
      <c r="C26" s="932" t="s">
        <v>624</v>
      </c>
      <c r="D26" s="670" t="s">
        <v>626</v>
      </c>
      <c r="E26" s="670" t="s">
        <v>296</v>
      </c>
      <c r="F26" s="670" t="s">
        <v>297</v>
      </c>
      <c r="G26" s="670" t="s">
        <v>304</v>
      </c>
      <c r="H26" s="1703" t="s">
        <v>305</v>
      </c>
      <c r="I26" s="1703" t="s">
        <v>306</v>
      </c>
      <c r="J26" s="670" t="s">
        <v>540</v>
      </c>
      <c r="K26" s="670" t="s">
        <v>1136</v>
      </c>
      <c r="L26" s="670" t="s">
        <v>1135</v>
      </c>
      <c r="M26" s="1704" t="s">
        <v>298</v>
      </c>
      <c r="N26" s="1704" t="s">
        <v>1137</v>
      </c>
      <c r="O26" s="1703" t="s">
        <v>299</v>
      </c>
      <c r="P26" s="1705" t="s">
        <v>498</v>
      </c>
      <c r="Q26" s="523"/>
    </row>
    <row r="27" spans="2:19" s="365" customFormat="1" x14ac:dyDescent="0.35">
      <c r="B27" s="515"/>
      <c r="C27" s="2101" t="s">
        <v>1473</v>
      </c>
      <c r="D27" s="2130">
        <f>IF('6D'!C11="select…","Select Type on Form 6D",'6D'!C11)</f>
        <v>0.09</v>
      </c>
      <c r="E27" s="1984">
        <f>'6D'!H55</f>
        <v>0</v>
      </c>
      <c r="F27" s="2102"/>
      <c r="G27" s="2103"/>
      <c r="H27" s="1814"/>
      <c r="I27" s="1814"/>
      <c r="J27" s="2104"/>
      <c r="K27" s="2105"/>
      <c r="L27" s="2105"/>
      <c r="M27" s="2105"/>
      <c r="N27" s="2105"/>
      <c r="O27" s="2105"/>
      <c r="P27" s="2106"/>
      <c r="Q27" s="516"/>
    </row>
    <row r="28" spans="2:19" x14ac:dyDescent="0.35">
      <c r="B28" s="515"/>
      <c r="C28" s="1706"/>
      <c r="D28" s="1707" t="s">
        <v>530</v>
      </c>
      <c r="E28" s="1985"/>
      <c r="F28" s="1974"/>
      <c r="G28" s="1708" t="s">
        <v>541</v>
      </c>
      <c r="H28" s="1709"/>
      <c r="I28" s="1710"/>
      <c r="J28" s="1711" t="s">
        <v>530</v>
      </c>
      <c r="K28" s="1712"/>
      <c r="L28" s="1713" t="s">
        <v>530</v>
      </c>
      <c r="M28" s="1714"/>
      <c r="N28" s="1557"/>
      <c r="O28" s="1557"/>
      <c r="P28" s="1715"/>
      <c r="Q28" s="516"/>
      <c r="R28" s="510"/>
      <c r="S28" s="1544"/>
    </row>
    <row r="29" spans="2:19" x14ac:dyDescent="0.35">
      <c r="B29" s="515"/>
      <c r="C29" s="1706"/>
      <c r="D29" s="690"/>
      <c r="E29" s="1985"/>
      <c r="F29" s="1974"/>
      <c r="G29" s="1708"/>
      <c r="H29" s="1709"/>
      <c r="I29" s="1710"/>
      <c r="J29" s="1711"/>
      <c r="K29" s="1712"/>
      <c r="L29" s="1713"/>
      <c r="M29" s="1714"/>
      <c r="N29" s="1557"/>
      <c r="O29" s="1557"/>
      <c r="P29" s="1715"/>
      <c r="Q29" s="516"/>
      <c r="R29" s="510"/>
      <c r="S29" s="1544"/>
    </row>
    <row r="30" spans="2:19" x14ac:dyDescent="0.35">
      <c r="B30" s="515"/>
      <c r="C30" s="680"/>
      <c r="D30" s="690"/>
      <c r="E30" s="1986"/>
      <c r="F30" s="1976"/>
      <c r="G30" s="681"/>
      <c r="H30" s="1522"/>
      <c r="I30" s="1523"/>
      <c r="J30" s="1393"/>
      <c r="K30" s="1396"/>
      <c r="L30" s="683"/>
      <c r="M30" s="1019"/>
      <c r="N30" s="1783"/>
      <c r="O30" s="1783"/>
      <c r="P30" s="684"/>
      <c r="Q30" s="516"/>
      <c r="S30" s="1544"/>
    </row>
    <row r="31" spans="2:19" x14ac:dyDescent="0.35">
      <c r="B31" s="515"/>
      <c r="C31" s="680"/>
      <c r="D31" s="690"/>
      <c r="E31" s="1986"/>
      <c r="F31" s="1976"/>
      <c r="G31" s="681"/>
      <c r="H31" s="1522"/>
      <c r="I31" s="1523"/>
      <c r="J31" s="1393"/>
      <c r="K31" s="1396"/>
      <c r="L31" s="683"/>
      <c r="M31" s="1019"/>
      <c r="N31" s="1783"/>
      <c r="O31" s="1783"/>
      <c r="P31" s="684"/>
      <c r="Q31" s="516"/>
      <c r="S31" s="1544"/>
    </row>
    <row r="32" spans="2:19" x14ac:dyDescent="0.35">
      <c r="B32" s="515"/>
      <c r="C32" s="680"/>
      <c r="D32" s="690"/>
      <c r="E32" s="1986"/>
      <c r="F32" s="1976"/>
      <c r="G32" s="681"/>
      <c r="H32" s="1783"/>
      <c r="I32" s="682"/>
      <c r="J32" s="1393"/>
      <c r="K32" s="1396"/>
      <c r="L32" s="683"/>
      <c r="M32" s="1019"/>
      <c r="N32" s="1783"/>
      <c r="O32" s="1783"/>
      <c r="P32" s="684"/>
      <c r="Q32" s="516"/>
      <c r="S32" s="1544"/>
    </row>
    <row r="33" spans="2:19" x14ac:dyDescent="0.35">
      <c r="B33" s="515"/>
      <c r="C33" s="680"/>
      <c r="D33" s="690"/>
      <c r="E33" s="1986"/>
      <c r="F33" s="1976"/>
      <c r="G33" s="681"/>
      <c r="H33" s="1783"/>
      <c r="I33" s="682"/>
      <c r="J33" s="1393"/>
      <c r="K33" s="1396"/>
      <c r="L33" s="683"/>
      <c r="M33" s="1019"/>
      <c r="N33" s="1783"/>
      <c r="O33" s="1783"/>
      <c r="P33" s="684"/>
      <c r="Q33" s="516"/>
      <c r="S33" s="1544"/>
    </row>
    <row r="34" spans="2:19" x14ac:dyDescent="0.35">
      <c r="B34" s="515"/>
      <c r="C34" s="680"/>
      <c r="D34" s="690"/>
      <c r="E34" s="1986"/>
      <c r="F34" s="1976"/>
      <c r="G34" s="681"/>
      <c r="H34" s="1783"/>
      <c r="I34" s="682"/>
      <c r="J34" s="1393"/>
      <c r="K34" s="1396"/>
      <c r="L34" s="683"/>
      <c r="M34" s="1019"/>
      <c r="N34" s="1783"/>
      <c r="O34" s="1783"/>
      <c r="P34" s="684"/>
      <c r="Q34" s="516"/>
      <c r="S34" s="1544"/>
    </row>
    <row r="35" spans="2:19" x14ac:dyDescent="0.35">
      <c r="B35" s="515"/>
      <c r="C35" s="680"/>
      <c r="D35" s="690"/>
      <c r="E35" s="1986"/>
      <c r="F35" s="1976"/>
      <c r="G35" s="681"/>
      <c r="H35" s="1522"/>
      <c r="I35" s="1523"/>
      <c r="J35" s="1393"/>
      <c r="K35" s="1396"/>
      <c r="L35" s="683"/>
      <c r="M35" s="1019"/>
      <c r="N35" s="1783"/>
      <c r="O35" s="1783"/>
      <c r="P35" s="684"/>
      <c r="Q35" s="516"/>
      <c r="S35" s="1544"/>
    </row>
    <row r="36" spans="2:19" ht="7.5" customHeight="1" thickBot="1" x14ac:dyDescent="0.4">
      <c r="B36" s="515"/>
      <c r="C36" s="1273"/>
      <c r="D36" s="1274"/>
      <c r="E36" s="1987"/>
      <c r="F36" s="1978"/>
      <c r="G36" s="1275"/>
      <c r="H36" s="1786"/>
      <c r="I36" s="1276"/>
      <c r="J36" s="1397"/>
      <c r="K36" s="1397"/>
      <c r="L36" s="1787"/>
      <c r="M36" s="1277"/>
      <c r="N36" s="1786"/>
      <c r="O36" s="1786"/>
      <c r="P36" s="1278"/>
      <c r="Q36" s="516"/>
    </row>
    <row r="37" spans="2:19" ht="15" thickBot="1" x14ac:dyDescent="0.4">
      <c r="B37" s="515"/>
      <c r="C37" s="348"/>
      <c r="D37" s="653" t="s">
        <v>308</v>
      </c>
      <c r="E37" s="1988">
        <f>SUM(E27:E36)</f>
        <v>0</v>
      </c>
      <c r="F37" s="1989">
        <f>SUM(F28:F36)</f>
        <v>0</v>
      </c>
      <c r="G37" s="526"/>
      <c r="H37" s="527"/>
      <c r="I37" s="654"/>
      <c r="J37" s="1774"/>
      <c r="K37" s="1774"/>
      <c r="L37" s="1774"/>
      <c r="M37" s="1774"/>
      <c r="N37" s="1774"/>
      <c r="O37" s="654"/>
      <c r="P37" s="654"/>
      <c r="Q37" s="528"/>
    </row>
    <row r="38" spans="2:19" ht="3.75" customHeight="1" thickBot="1" x14ac:dyDescent="0.4">
      <c r="B38" s="515"/>
      <c r="C38" s="179"/>
      <c r="D38" s="179"/>
      <c r="E38" s="1981"/>
      <c r="F38" s="1981"/>
      <c r="G38" s="178"/>
      <c r="H38" s="529"/>
      <c r="I38" s="654"/>
      <c r="J38" s="1774"/>
      <c r="K38" s="1774"/>
      <c r="L38" s="1774"/>
      <c r="M38" s="1774"/>
      <c r="N38" s="1774"/>
      <c r="O38" s="654"/>
      <c r="P38" s="654"/>
      <c r="Q38" s="528"/>
    </row>
    <row r="39" spans="2:19" ht="15" thickBot="1" x14ac:dyDescent="0.4">
      <c r="B39" s="515"/>
      <c r="C39" s="348"/>
      <c r="D39" s="654"/>
      <c r="E39" s="1990" t="s">
        <v>309</v>
      </c>
      <c r="F39" s="1983">
        <f>ROUND(E37+F37,0)</f>
        <v>0</v>
      </c>
      <c r="G39" s="2401" t="str">
        <f>IF(AND('6A'!K122&lt;&gt;0,'7A'!F39&lt;&gt;'6A'!K122),"WARNING: Does not cover Costs on Form 6A","")</f>
        <v/>
      </c>
      <c r="H39" s="2402"/>
      <c r="I39" s="2402"/>
      <c r="J39" s="2402"/>
      <c r="K39" s="1608"/>
      <c r="L39" s="1774"/>
      <c r="M39" s="1774"/>
      <c r="N39" s="1774"/>
      <c r="O39" s="654"/>
      <c r="P39" s="654"/>
      <c r="Q39" s="528"/>
    </row>
    <row r="40" spans="2:19" x14ac:dyDescent="0.35">
      <c r="B40" s="515"/>
      <c r="C40" s="348"/>
      <c r="D40" s="911"/>
      <c r="E40" s="934"/>
      <c r="F40" s="180"/>
      <c r="G40" s="2402"/>
      <c r="H40" s="2402"/>
      <c r="I40" s="2402"/>
      <c r="J40" s="2402"/>
      <c r="K40" s="2402"/>
      <c r="L40" s="1774"/>
      <c r="M40" s="1609"/>
      <c r="N40" s="1610"/>
      <c r="O40" s="348"/>
      <c r="P40" s="654"/>
      <c r="Q40" s="528"/>
    </row>
    <row r="41" spans="2:19" ht="7.5" customHeight="1" x14ac:dyDescent="0.35">
      <c r="B41" s="515"/>
      <c r="C41" s="1774"/>
      <c r="D41" s="1774"/>
      <c r="E41" s="335"/>
      <c r="F41" s="530"/>
      <c r="G41" s="335"/>
      <c r="H41" s="1774"/>
      <c r="I41" s="1774"/>
      <c r="J41" s="1774"/>
      <c r="K41" s="1774"/>
      <c r="L41" s="1774"/>
      <c r="M41" s="1774"/>
      <c r="N41" s="1774"/>
      <c r="O41" s="1774"/>
      <c r="P41" s="1774"/>
      <c r="Q41" s="516"/>
    </row>
    <row r="42" spans="2:19" ht="15" thickBot="1" x14ac:dyDescent="0.4">
      <c r="B42" s="515"/>
      <c r="C42" s="2409" t="s">
        <v>310</v>
      </c>
      <c r="D42" s="2410"/>
      <c r="E42" s="2409"/>
      <c r="F42" s="2409"/>
      <c r="G42" s="2409"/>
      <c r="H42" s="2409"/>
      <c r="I42" s="2409"/>
      <c r="J42" s="2409"/>
      <c r="K42" s="2411"/>
      <c r="L42" s="2409"/>
      <c r="M42" s="2409"/>
      <c r="N42" s="2409"/>
      <c r="O42" s="2409"/>
      <c r="P42" s="2409"/>
      <c r="Q42" s="516"/>
    </row>
    <row r="43" spans="2:19" ht="27" thickBot="1" x14ac:dyDescent="0.4">
      <c r="B43" s="515"/>
      <c r="C43" s="932" t="s">
        <v>625</v>
      </c>
      <c r="D43" s="670" t="s">
        <v>629</v>
      </c>
      <c r="E43" s="1784" t="s">
        <v>296</v>
      </c>
      <c r="F43" s="1784" t="s">
        <v>297</v>
      </c>
      <c r="G43" s="1784" t="s">
        <v>304</v>
      </c>
      <c r="H43" s="521" t="s">
        <v>305</v>
      </c>
      <c r="I43" s="521" t="s">
        <v>306</v>
      </c>
      <c r="J43" s="1784" t="s">
        <v>540</v>
      </c>
      <c r="K43" s="670" t="s">
        <v>1136</v>
      </c>
      <c r="L43" s="670" t="s">
        <v>1135</v>
      </c>
      <c r="M43" s="520" t="s">
        <v>298</v>
      </c>
      <c r="N43" s="520" t="s">
        <v>307</v>
      </c>
      <c r="O43" s="521" t="s">
        <v>299</v>
      </c>
      <c r="P43" s="1785" t="s">
        <v>498</v>
      </c>
      <c r="Q43" s="516"/>
    </row>
    <row r="44" spans="2:19" x14ac:dyDescent="0.35">
      <c r="B44" s="515"/>
      <c r="C44" s="677"/>
      <c r="D44" s="1577" t="s">
        <v>530</v>
      </c>
      <c r="E44" s="1991"/>
      <c r="F44" s="1972"/>
      <c r="G44" s="678" t="s">
        <v>541</v>
      </c>
      <c r="H44" s="685"/>
      <c r="I44" s="679"/>
      <c r="J44" s="1392" t="s">
        <v>530</v>
      </c>
      <c r="K44" s="1398"/>
      <c r="L44" s="1400" t="s">
        <v>530</v>
      </c>
      <c r="M44" s="686"/>
      <c r="N44" s="685"/>
      <c r="O44" s="685"/>
      <c r="P44" s="687"/>
      <c r="Q44" s="516"/>
    </row>
    <row r="45" spans="2:19" x14ac:dyDescent="0.35">
      <c r="B45" s="515"/>
      <c r="C45" s="680"/>
      <c r="D45" s="690"/>
      <c r="E45" s="1986"/>
      <c r="F45" s="1976"/>
      <c r="G45" s="681"/>
      <c r="H45" s="688"/>
      <c r="I45" s="682"/>
      <c r="J45" s="1393"/>
      <c r="K45" s="1399"/>
      <c r="L45" s="1401"/>
      <c r="M45" s="689"/>
      <c r="N45" s="688"/>
      <c r="O45" s="688"/>
      <c r="P45" s="690"/>
      <c r="Q45" s="516"/>
    </row>
    <row r="46" spans="2:19" ht="7.5" customHeight="1" thickBot="1" x14ac:dyDescent="0.4">
      <c r="B46" s="515"/>
      <c r="C46" s="1273"/>
      <c r="D46" s="1274"/>
      <c r="E46" s="1987"/>
      <c r="F46" s="1978"/>
      <c r="G46" s="1275"/>
      <c r="H46" s="1255"/>
      <c r="I46" s="1276"/>
      <c r="J46" s="1394"/>
      <c r="K46" s="1397"/>
      <c r="L46" s="1402"/>
      <c r="M46" s="1279"/>
      <c r="N46" s="1255"/>
      <c r="O46" s="1255"/>
      <c r="P46" s="1280"/>
      <c r="Q46" s="516"/>
    </row>
    <row r="47" spans="2:19" ht="15" thickBot="1" x14ac:dyDescent="0.4">
      <c r="B47" s="515"/>
      <c r="C47" s="348"/>
      <c r="D47" s="653" t="s">
        <v>308</v>
      </c>
      <c r="E47" s="1992">
        <f>SUM(E44:E46)</f>
        <v>0</v>
      </c>
      <c r="F47" s="1993">
        <f>SUM(F44:F46)</f>
        <v>0</v>
      </c>
      <c r="G47" s="178"/>
      <c r="H47" s="654"/>
      <c r="I47" s="1774"/>
      <c r="J47" s="1774"/>
      <c r="K47" s="1774"/>
      <c r="L47" s="1774"/>
      <c r="M47" s="1774"/>
      <c r="N47" s="1774"/>
      <c r="O47" s="1774"/>
      <c r="P47" s="1774"/>
      <c r="Q47" s="516"/>
    </row>
    <row r="48" spans="2:19" ht="3.75" customHeight="1" thickBot="1" x14ac:dyDescent="0.4">
      <c r="B48" s="515"/>
      <c r="C48" s="654"/>
      <c r="D48" s="654"/>
      <c r="E48" s="1981"/>
      <c r="F48" s="1994"/>
      <c r="G48" s="178"/>
      <c r="H48" s="654"/>
      <c r="I48" s="1774"/>
      <c r="J48" s="1774"/>
      <c r="K48" s="1774"/>
      <c r="L48" s="1774"/>
      <c r="M48" s="1774"/>
      <c r="N48" s="1774"/>
      <c r="O48" s="1774"/>
      <c r="P48" s="1774"/>
      <c r="Q48" s="516"/>
    </row>
    <row r="49" spans="2:17" ht="16.5" customHeight="1" thickBot="1" x14ac:dyDescent="0.4">
      <c r="B49" s="515"/>
      <c r="C49" s="348"/>
      <c r="D49" s="654"/>
      <c r="E49" s="1990" t="s">
        <v>311</v>
      </c>
      <c r="F49" s="1983">
        <f>E47+F47</f>
        <v>0</v>
      </c>
      <c r="G49" s="2403" t="str">
        <f>IF(('7A'!F49&lt;&gt;'6A'!S122),"WARNING: Does not match Form 6A","")</f>
        <v/>
      </c>
      <c r="H49" s="2404"/>
      <c r="I49" s="2404"/>
      <c r="J49" s="654"/>
      <c r="K49" s="654"/>
      <c r="L49" s="654"/>
      <c r="M49" s="654"/>
      <c r="N49" s="654"/>
      <c r="O49" s="654"/>
      <c r="P49" s="1774"/>
      <c r="Q49" s="516"/>
    </row>
    <row r="50" spans="2:17" ht="3.75" customHeight="1" thickBot="1" x14ac:dyDescent="0.4">
      <c r="B50" s="1281"/>
      <c r="C50" s="348"/>
      <c r="D50" s="348"/>
      <c r="E50" s="1982"/>
      <c r="F50" s="1982"/>
      <c r="G50" s="348"/>
      <c r="H50" s="348"/>
      <c r="I50" s="348"/>
      <c r="J50" s="348"/>
      <c r="K50" s="348"/>
      <c r="L50" s="348"/>
      <c r="M50" s="348"/>
      <c r="N50" s="348"/>
      <c r="O50" s="348"/>
      <c r="P50" s="348"/>
      <c r="Q50" s="1282"/>
    </row>
    <row r="51" spans="2:17" ht="15.5" thickTop="1" thickBot="1" x14ac:dyDescent="0.4">
      <c r="B51" s="1281"/>
      <c r="C51" s="348"/>
      <c r="D51" s="348"/>
      <c r="E51" s="1995" t="s">
        <v>630</v>
      </c>
      <c r="F51" s="1996">
        <f>F39+F49</f>
        <v>0</v>
      </c>
      <c r="G51" s="348"/>
      <c r="H51" s="348"/>
      <c r="I51" s="348"/>
      <c r="J51" s="348"/>
      <c r="K51" s="348"/>
      <c r="L51" s="348"/>
      <c r="M51" s="348"/>
      <c r="N51" s="348"/>
      <c r="O51" s="348"/>
      <c r="P51" s="348"/>
      <c r="Q51" s="1282"/>
    </row>
    <row r="52" spans="2:17" ht="9" customHeight="1" thickTop="1" thickBot="1" x14ac:dyDescent="0.4">
      <c r="B52" s="531"/>
      <c r="C52" s="532"/>
      <c r="D52" s="532"/>
      <c r="E52" s="534"/>
      <c r="F52" s="535"/>
      <c r="G52" s="535"/>
      <c r="H52" s="536"/>
      <c r="I52" s="536"/>
      <c r="J52" s="533"/>
      <c r="K52" s="533"/>
      <c r="L52" s="533"/>
      <c r="M52" s="533"/>
      <c r="N52" s="533"/>
      <c r="O52" s="536"/>
      <c r="P52" s="536"/>
      <c r="Q52" s="537"/>
    </row>
  </sheetData>
  <sheetProtection algorithmName="SHA-512" hashValue="AnDKc1H0CCI1YfV693Dps4aFOrMbWkB95Js14mNuLGDB/Y7lQd198V+ZJMQbYnN82rj0kUedhGPLLTTIApSYsA==" saltValue="2g1syIRxk/Fky40BDiXRqA==" spinCount="100000" sheet="1" formatCells="0" formatColumns="0" formatRows="0" insertRows="0"/>
  <mergeCells count="13">
    <mergeCell ref="G39:J39"/>
    <mergeCell ref="G49:I49"/>
    <mergeCell ref="J19:M19"/>
    <mergeCell ref="J20:M20"/>
    <mergeCell ref="C25:P25"/>
    <mergeCell ref="C42:P42"/>
    <mergeCell ref="G40:K40"/>
    <mergeCell ref="J18:M18"/>
    <mergeCell ref="C10:P10"/>
    <mergeCell ref="C12:M12"/>
    <mergeCell ref="C14:M14"/>
    <mergeCell ref="J15:M15"/>
    <mergeCell ref="J16:M16"/>
  </mergeCells>
  <conditionalFormatting sqref="L44:P45 L28:P35">
    <cfRule type="expression" dxfId="60" priority="14">
      <formula>$K28="Non-Recoverable"</formula>
    </cfRule>
  </conditionalFormatting>
  <conditionalFormatting sqref="G39">
    <cfRule type="containsText" dxfId="59" priority="12" operator="containsText" text="warning">
      <formula>NOT(ISERROR(SEARCH("warning",G39)))</formula>
    </cfRule>
  </conditionalFormatting>
  <conditionalFormatting sqref="G49:I49">
    <cfRule type="containsText" dxfId="58" priority="11" operator="containsText" text="warning">
      <formula>NOT(ISERROR(SEARCH("warning",G49)))</formula>
    </cfRule>
  </conditionalFormatting>
  <conditionalFormatting sqref="D28">
    <cfRule type="expression" dxfId="57" priority="6">
      <formula>AND($C$28&lt;&gt;"",$D$28="Select…")</formula>
    </cfRule>
    <cfRule type="expression" dxfId="56" priority="10">
      <formula>AND($C28&lt;&gt;"",D28="")</formula>
    </cfRule>
  </conditionalFormatting>
  <conditionalFormatting sqref="D30:D35">
    <cfRule type="expression" dxfId="55" priority="9">
      <formula>AND($C30&lt;&gt;"",D30="")</formula>
    </cfRule>
  </conditionalFormatting>
  <conditionalFormatting sqref="D44">
    <cfRule type="expression" dxfId="54" priority="5">
      <formula>AND($C$44&lt;&gt;"",$D$44="Select…")</formula>
    </cfRule>
    <cfRule type="expression" dxfId="53" priority="8">
      <formula>AND($C44&lt;&gt;"",D44="")</formula>
    </cfRule>
  </conditionalFormatting>
  <conditionalFormatting sqref="D45">
    <cfRule type="expression" dxfId="52" priority="7">
      <formula>AND($C45&lt;&gt;"",D45="")</formula>
    </cfRule>
  </conditionalFormatting>
  <conditionalFormatting sqref="D16">
    <cfRule type="expression" dxfId="51" priority="3">
      <formula>AND($C$16&lt;&gt;"",$D$16="Select…")</formula>
    </cfRule>
    <cfRule type="expression" dxfId="50" priority="4">
      <formula>AND($C16&lt;&gt;"",D16="")</formula>
    </cfRule>
  </conditionalFormatting>
  <conditionalFormatting sqref="G40">
    <cfRule type="containsText" dxfId="49" priority="2" operator="containsText" text="warning">
      <formula>NOT(ISERROR(SEARCH("warning",G40)))</formula>
    </cfRule>
  </conditionalFormatting>
  <conditionalFormatting sqref="D29">
    <cfRule type="expression" dxfId="48" priority="1">
      <formula>AND($C29&lt;&gt;"",D29="")</formula>
    </cfRule>
  </conditionalFormatting>
  <dataValidations count="11">
    <dataValidation type="list" allowBlank="1" showInputMessage="1" showErrorMessage="1" sqref="K44">
      <formula1>INDIRECT(J28)</formula1>
    </dataValidation>
    <dataValidation type="list" allowBlank="1" showInputMessage="1" showErrorMessage="1" sqref="D44:D45">
      <formula1>NonRes_FundSource</formula1>
    </dataValidation>
    <dataValidation type="list" allowBlank="1" showInputMessage="1" showErrorMessage="1" sqref="D16:D19 D28:D35">
      <formula1>Fund_Source</formula1>
    </dataValidation>
    <dataValidation type="list" allowBlank="1" showInputMessage="1" showErrorMessage="1" sqref="G44:G45 G28:G35">
      <formula1>"Select...,Public,Private"</formula1>
    </dataValidation>
    <dataValidation type="list" allowBlank="1" showInputMessage="1" showErrorMessage="1" sqref="G36 G46">
      <formula1>"Public,Private"</formula1>
    </dataValidation>
    <dataValidation type="list" allowBlank="1" showInputMessage="1" showErrorMessage="1" sqref="J44:J46 J28:J36">
      <formula1>G_or_L</formula1>
    </dataValidation>
    <dataValidation type="list" allowBlank="1" showInputMessage="1" showErrorMessage="1" sqref="K36">
      <formula1>INDIRECT(J28)</formula1>
    </dataValidation>
    <dataValidation type="list" allowBlank="1" showInputMessage="1" showErrorMessage="1" sqref="K45">
      <formula1>INDIRECT(J28)</formula1>
    </dataValidation>
    <dataValidation type="list" allowBlank="1" showInputMessage="1" showErrorMessage="1" sqref="K46">
      <formula1>INDIRECT(J28)</formula1>
    </dataValidation>
    <dataValidation type="list" allowBlank="1" showInputMessage="1" showErrorMessage="1" sqref="L44:L46 L28:L36">
      <formula1>Debt_Type</formula1>
    </dataValidation>
    <dataValidation type="list" allowBlank="1" showInputMessage="1" showErrorMessage="1" sqref="K28:K35">
      <formula1>INDIRECT(J28)</formula1>
    </dataValidation>
  </dataValidations>
  <pageMargins left="0.25" right="0.25" top="0.75" bottom="0.75" header="0.3" footer="0.3"/>
  <pageSetup paperSize="5" scale="83" orientation="landscape" r:id="rId1"/>
  <headerFooter>
    <oddFooter>&amp;LForm 7A
Financing Sources&amp;CCFA Forms</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G7"/>
  <sheetViews>
    <sheetView workbookViewId="0">
      <selection activeCell="G2" sqref="G2"/>
    </sheetView>
  </sheetViews>
  <sheetFormatPr defaultRowHeight="14.5" x14ac:dyDescent="0.35"/>
  <cols>
    <col min="1" max="1" width="13.7265625" bestFit="1" customWidth="1"/>
    <col min="2" max="2" width="22.08984375" bestFit="1" customWidth="1"/>
    <col min="3" max="3" width="22.36328125" bestFit="1" customWidth="1"/>
    <col min="4" max="4" width="16" bestFit="1" customWidth="1"/>
    <col min="5" max="5" width="13.7265625" bestFit="1" customWidth="1"/>
    <col min="6" max="6" width="22.7265625" bestFit="1" customWidth="1"/>
    <col min="7" max="7" width="23.6328125" bestFit="1" customWidth="1"/>
  </cols>
  <sheetData>
    <row r="1" spans="1:7" ht="15" thickBot="1" x14ac:dyDescent="0.4">
      <c r="A1" s="1598" t="s">
        <v>1201</v>
      </c>
      <c r="B1" s="1598" t="s">
        <v>1382</v>
      </c>
      <c r="C1" s="1598" t="s">
        <v>1383</v>
      </c>
      <c r="D1" s="1598" t="s">
        <v>1384</v>
      </c>
      <c r="E1" s="1599" t="s">
        <v>1385</v>
      </c>
      <c r="F1" s="1598" t="s">
        <v>1386</v>
      </c>
      <c r="G1" s="1598" t="s">
        <v>1387</v>
      </c>
    </row>
    <row r="2" spans="1:7" x14ac:dyDescent="0.35">
      <c r="A2" s="1528"/>
      <c r="B2" s="1528">
        <f>'7A'!C28</f>
        <v>0</v>
      </c>
      <c r="C2" s="1600">
        <f>'7A'!F28</f>
        <v>0</v>
      </c>
      <c r="D2" s="1528">
        <f>('7A'!M28)*100</f>
        <v>0</v>
      </c>
      <c r="E2" s="1528">
        <f>'7A'!N28</f>
        <v>0</v>
      </c>
      <c r="F2" s="1528">
        <f>'7A'!O28</f>
        <v>0</v>
      </c>
      <c r="G2" s="1528">
        <f>'7A'!P28</f>
        <v>0</v>
      </c>
    </row>
    <row r="3" spans="1:7" x14ac:dyDescent="0.35">
      <c r="A3" s="1528"/>
      <c r="B3" s="1528">
        <f>'7A'!C30</f>
        <v>0</v>
      </c>
      <c r="C3" s="1600">
        <f>'7A'!F30</f>
        <v>0</v>
      </c>
      <c r="D3" s="1528">
        <f>('7A'!M30)*100</f>
        <v>0</v>
      </c>
      <c r="E3" s="1528">
        <f>'7A'!N30</f>
        <v>0</v>
      </c>
      <c r="F3" s="1528">
        <f>'7A'!O30</f>
        <v>0</v>
      </c>
      <c r="G3" s="1528">
        <f>'7A'!P28</f>
        <v>0</v>
      </c>
    </row>
    <row r="4" spans="1:7" x14ac:dyDescent="0.35">
      <c r="A4" s="1528"/>
      <c r="B4" s="1528">
        <f>'7A'!C31</f>
        <v>0</v>
      </c>
      <c r="C4" s="1600">
        <f>'7A'!F31</f>
        <v>0</v>
      </c>
      <c r="D4" s="1528">
        <f>('7A'!M31)*100</f>
        <v>0</v>
      </c>
      <c r="E4" s="1528">
        <f>'7A'!N31</f>
        <v>0</v>
      </c>
      <c r="F4" s="1528">
        <f>'7A'!O31</f>
        <v>0</v>
      </c>
      <c r="G4" s="1528">
        <f>'7A'!P30</f>
        <v>0</v>
      </c>
    </row>
    <row r="5" spans="1:7" x14ac:dyDescent="0.35">
      <c r="A5" s="1528"/>
      <c r="B5" s="1528">
        <f>'7A'!C32</f>
        <v>0</v>
      </c>
      <c r="C5" s="1600">
        <f>'7A'!F32</f>
        <v>0</v>
      </c>
      <c r="D5" s="1528">
        <f>('7A'!M32)*100</f>
        <v>0</v>
      </c>
      <c r="E5" s="1528">
        <f>'7A'!N32</f>
        <v>0</v>
      </c>
      <c r="F5" s="1528">
        <f>'7A'!O32</f>
        <v>0</v>
      </c>
      <c r="G5" s="1528">
        <f>'7A'!P31</f>
        <v>0</v>
      </c>
    </row>
    <row r="6" spans="1:7" x14ac:dyDescent="0.35">
      <c r="A6" s="1528"/>
      <c r="B6" s="1528">
        <f>'7A'!C33</f>
        <v>0</v>
      </c>
      <c r="C6" s="1600">
        <f>'7A'!F33</f>
        <v>0</v>
      </c>
      <c r="D6" s="1528">
        <f>('7A'!M33)*100</f>
        <v>0</v>
      </c>
      <c r="E6" s="1528">
        <f>'7A'!N33</f>
        <v>0</v>
      </c>
      <c r="F6" s="1528">
        <f>'7A'!O33</f>
        <v>0</v>
      </c>
      <c r="G6" s="1528">
        <f>'7A'!P32</f>
        <v>0</v>
      </c>
    </row>
    <row r="7" spans="1:7" x14ac:dyDescent="0.35">
      <c r="A7" s="1528"/>
      <c r="B7" s="1528">
        <f>'7A'!C35</f>
        <v>0</v>
      </c>
      <c r="C7" s="1600">
        <f>'7A'!F35</f>
        <v>0</v>
      </c>
      <c r="D7" s="1528">
        <f>('7A'!M35)*100</f>
        <v>0</v>
      </c>
      <c r="E7" s="1528">
        <f>'7A'!N35</f>
        <v>0</v>
      </c>
      <c r="F7" s="1528">
        <f>'7A'!O35</f>
        <v>0</v>
      </c>
      <c r="G7" s="1528">
        <f>'7A'!P33</f>
        <v>0</v>
      </c>
    </row>
  </sheetData>
  <pageMargins left="0.7" right="0.7" top="0.75" bottom="0.75" header="0.3" footer="0.3"/>
  <pageSetup orientation="portrait" horizontalDpi="200" verticalDpi="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8:AN63"/>
  <sheetViews>
    <sheetView showGridLines="0" zoomScaleNormal="100" zoomScaleSheetLayoutView="100" workbookViewId="0">
      <selection activeCell="J10" sqref="J10"/>
    </sheetView>
  </sheetViews>
  <sheetFormatPr defaultColWidth="9.08984375" defaultRowHeight="14.5" x14ac:dyDescent="0.35"/>
  <cols>
    <col min="1" max="2" width="1.7265625" style="365" customWidth="1"/>
    <col min="3" max="3" width="20.26953125" style="365" bestFit="1" customWidth="1"/>
    <col min="4" max="4" width="12.81640625" style="365" bestFit="1" customWidth="1"/>
    <col min="5" max="13" width="12" style="365" bestFit="1" customWidth="1"/>
    <col min="14" max="17" width="12" style="365" customWidth="1"/>
    <col min="18" max="20" width="3" style="365" customWidth="1"/>
    <col min="21" max="26" width="12" style="365" customWidth="1"/>
    <col min="27" max="27" width="13.6328125" style="365" bestFit="1" customWidth="1"/>
    <col min="28" max="31" width="12" style="365" bestFit="1" customWidth="1"/>
    <col min="32" max="33" width="12" style="365" customWidth="1"/>
    <col min="34" max="34" width="12.81640625" style="365" bestFit="1" customWidth="1"/>
    <col min="35" max="35" width="13.6328125" style="365" bestFit="1" customWidth="1"/>
    <col min="36" max="36" width="2.26953125" style="365" customWidth="1"/>
    <col min="37" max="37" width="9.08984375" style="365"/>
    <col min="38" max="38" width="20.26953125" style="365" bestFit="1" customWidth="1"/>
    <col min="39" max="16384" width="9.08984375" style="365"/>
  </cols>
  <sheetData>
    <row r="8" spans="2:40" ht="9" customHeight="1" thickBot="1" x14ac:dyDescent="0.4"/>
    <row r="9" spans="2:40" ht="9" customHeight="1" x14ac:dyDescent="0.4">
      <c r="B9" s="1721"/>
      <c r="C9" s="1722"/>
      <c r="D9" s="1722"/>
      <c r="E9" s="1722"/>
      <c r="F9" s="1722"/>
      <c r="G9" s="1722"/>
      <c r="H9" s="1722"/>
      <c r="I9" s="1722"/>
      <c r="J9" s="1722"/>
      <c r="K9" s="1722"/>
      <c r="L9" s="1723"/>
      <c r="M9" s="1723"/>
      <c r="N9" s="1723"/>
      <c r="O9" s="1723"/>
      <c r="P9" s="1723"/>
      <c r="Q9" s="1723"/>
      <c r="R9" s="1724"/>
      <c r="S9" s="1725"/>
      <c r="T9" s="1726"/>
      <c r="U9" s="1723"/>
      <c r="V9" s="1723"/>
      <c r="W9" s="1723"/>
      <c r="X9" s="1723"/>
      <c r="Y9" s="1723"/>
      <c r="Z9" s="1723"/>
      <c r="AA9" s="1723"/>
      <c r="AB9" s="1723"/>
      <c r="AC9" s="1723"/>
      <c r="AD9" s="1723"/>
      <c r="AE9" s="1723"/>
      <c r="AF9" s="1723"/>
      <c r="AG9" s="1723"/>
      <c r="AH9" s="1723"/>
      <c r="AI9" s="1723"/>
      <c r="AJ9" s="1724"/>
    </row>
    <row r="10" spans="2:40" ht="18.5" x14ac:dyDescent="0.45">
      <c r="B10" s="1727"/>
      <c r="C10" s="1728" t="s">
        <v>526</v>
      </c>
      <c r="D10" s="1728"/>
      <c r="E10" s="1728"/>
      <c r="F10" s="1728"/>
      <c r="G10" s="1728"/>
      <c r="H10" s="1728"/>
      <c r="I10" s="1728"/>
      <c r="J10" s="1728"/>
      <c r="K10" s="1728"/>
      <c r="L10" s="1728"/>
      <c r="M10" s="1728"/>
      <c r="N10" s="1728"/>
      <c r="O10" s="1728"/>
      <c r="P10" s="1728"/>
      <c r="Q10" s="1728"/>
      <c r="R10" s="1729"/>
      <c r="S10" s="1730"/>
      <c r="T10" s="1731"/>
      <c r="U10" s="1728" t="s">
        <v>1189</v>
      </c>
      <c r="V10" s="1728"/>
      <c r="W10" s="1728"/>
      <c r="X10" s="1728"/>
      <c r="Y10" s="1728"/>
      <c r="Z10" s="1728"/>
      <c r="AA10" s="1728"/>
      <c r="AB10" s="1728"/>
      <c r="AC10" s="1728"/>
      <c r="AD10" s="1728"/>
      <c r="AE10" s="1728"/>
      <c r="AF10" s="1728"/>
      <c r="AG10" s="1728"/>
      <c r="AH10" s="1728"/>
      <c r="AI10" s="1728"/>
      <c r="AJ10" s="1732"/>
    </row>
    <row r="11" spans="2:40" ht="15" customHeight="1" x14ac:dyDescent="0.4">
      <c r="B11" s="1727"/>
      <c r="C11" s="1733"/>
      <c r="D11" s="1733"/>
      <c r="E11" s="1733"/>
      <c r="F11" s="1733"/>
      <c r="G11" s="1733"/>
      <c r="H11" s="1733"/>
      <c r="I11" s="1733"/>
      <c r="J11" s="1733"/>
      <c r="K11" s="1733"/>
      <c r="L11" s="948"/>
      <c r="M11" s="948"/>
      <c r="N11" s="948"/>
      <c r="O11" s="948"/>
      <c r="P11" s="948"/>
      <c r="Q11" s="948"/>
      <c r="R11" s="1732"/>
      <c r="S11" s="948"/>
      <c r="T11" s="1734"/>
      <c r="U11" s="948"/>
      <c r="V11" s="948"/>
      <c r="W11" s="948"/>
      <c r="X11" s="948"/>
      <c r="Y11" s="948"/>
      <c r="Z11" s="948"/>
      <c r="AA11" s="948"/>
      <c r="AB11" s="948"/>
      <c r="AC11" s="948"/>
      <c r="AD11" s="948"/>
      <c r="AE11" s="948"/>
      <c r="AF11" s="948"/>
      <c r="AG11" s="948"/>
      <c r="AH11" s="948"/>
      <c r="AI11" s="948"/>
      <c r="AJ11" s="1732"/>
    </row>
    <row r="12" spans="2:40" ht="15" thickBot="1" x14ac:dyDescent="0.4">
      <c r="B12" s="1735"/>
      <c r="C12" s="2427" t="str">
        <f>IF('1'!G5="","Enter Project Name on Form 1",(CONCATENATE("Project Name: ",'1'!G5)))</f>
        <v>Enter Project Name on Form 1</v>
      </c>
      <c r="D12" s="2427"/>
      <c r="E12" s="2427"/>
      <c r="F12" s="2427"/>
      <c r="G12" s="2427"/>
      <c r="H12" s="2427"/>
      <c r="I12" s="2427"/>
      <c r="J12" s="2427"/>
      <c r="K12" s="1736"/>
      <c r="L12" s="1737" t="s">
        <v>312</v>
      </c>
      <c r="M12" s="949"/>
      <c r="N12" s="1580"/>
      <c r="O12" s="1580"/>
      <c r="P12" s="1580"/>
      <c r="Q12" s="1580"/>
      <c r="R12" s="1581"/>
      <c r="S12" s="1580"/>
      <c r="T12" s="1734"/>
      <c r="U12" s="2412" t="str">
        <f>IF('1'!Y5="","Enter Project Name on Form 1",(CONCATENATE("Project Name: ",'1'!Y5)))</f>
        <v>Enter Project Name on Form 1</v>
      </c>
      <c r="V12" s="2412"/>
      <c r="W12" s="2412"/>
      <c r="X12" s="2412"/>
      <c r="Y12" s="2412"/>
      <c r="Z12" s="2412"/>
      <c r="AA12" s="2412"/>
      <c r="AB12" s="2412"/>
      <c r="AC12" s="1736"/>
      <c r="AD12" s="1737" t="s">
        <v>312</v>
      </c>
      <c r="AE12" s="1738" t="str">
        <f>IF(M12="","",M12)</f>
        <v/>
      </c>
      <c r="AF12" s="948"/>
      <c r="AG12" s="948"/>
      <c r="AH12" s="948"/>
      <c r="AI12" s="948"/>
      <c r="AJ12" s="1732"/>
    </row>
    <row r="13" spans="2:40" s="379" customFormat="1" ht="15" customHeight="1" x14ac:dyDescent="0.35">
      <c r="B13" s="1735"/>
      <c r="C13" s="1739"/>
      <c r="D13" s="1740"/>
      <c r="E13" s="1741"/>
      <c r="F13" s="1742"/>
      <c r="G13" s="1743"/>
      <c r="H13" s="1740"/>
      <c r="I13" s="1740"/>
      <c r="J13" s="1740"/>
      <c r="K13" s="1744"/>
      <c r="L13" s="1420"/>
      <c r="M13" s="1420"/>
      <c r="N13" s="1420"/>
      <c r="O13" s="1420"/>
      <c r="P13" s="1420"/>
      <c r="Q13" s="1420"/>
      <c r="R13" s="1582"/>
      <c r="S13" s="1420"/>
      <c r="T13" s="1734"/>
      <c r="U13" s="1420"/>
      <c r="V13" s="1420"/>
      <c r="W13" s="1420"/>
      <c r="X13" s="1420"/>
      <c r="Y13" s="1420"/>
      <c r="Z13" s="1420"/>
      <c r="AA13" s="1420"/>
      <c r="AB13" s="1420"/>
      <c r="AC13" s="1420"/>
      <c r="AD13" s="1420"/>
      <c r="AE13" s="1420"/>
      <c r="AF13" s="1420"/>
      <c r="AG13" s="1420"/>
      <c r="AH13" s="1420"/>
      <c r="AI13" s="1420"/>
      <c r="AJ13" s="1582"/>
      <c r="AL13" s="365"/>
      <c r="AM13" s="365"/>
      <c r="AN13" s="365"/>
    </row>
    <row r="14" spans="2:40" s="379" customFormat="1" ht="15" customHeight="1" thickBot="1" x14ac:dyDescent="0.4">
      <c r="B14" s="1735"/>
      <c r="L14" s="1420"/>
      <c r="M14" s="1420"/>
      <c r="N14" s="1420"/>
      <c r="O14" s="1420"/>
      <c r="P14" s="1420"/>
      <c r="Q14" s="1420"/>
      <c r="R14" s="1582"/>
      <c r="S14" s="1420"/>
      <c r="T14" s="1734"/>
      <c r="U14" s="1420"/>
      <c r="V14" s="1420"/>
      <c r="W14" s="1420"/>
      <c r="X14" s="1420"/>
      <c r="Y14" s="1420"/>
      <c r="Z14" s="1420"/>
      <c r="AA14" s="1420"/>
      <c r="AB14" s="1420"/>
      <c r="AC14" s="1420"/>
      <c r="AD14" s="1420"/>
      <c r="AE14" s="1420"/>
      <c r="AF14" s="1420"/>
      <c r="AG14" s="1420"/>
      <c r="AH14" s="1420"/>
      <c r="AI14" s="1420"/>
      <c r="AJ14" s="1582"/>
    </row>
    <row r="15" spans="2:40" s="379" customFormat="1" ht="15" customHeight="1" x14ac:dyDescent="0.35">
      <c r="B15" s="1735"/>
      <c r="C15" s="1745" t="s">
        <v>1190</v>
      </c>
      <c r="D15" s="1746" t="s">
        <v>1194</v>
      </c>
      <c r="E15" s="1747" t="s">
        <v>1195</v>
      </c>
      <c r="F15" s="1747" t="s">
        <v>1196</v>
      </c>
      <c r="G15" s="1747" t="s">
        <v>1191</v>
      </c>
      <c r="H15" s="1747" t="s">
        <v>1192</v>
      </c>
      <c r="I15" s="1747" t="s">
        <v>813</v>
      </c>
      <c r="J15" s="1747" t="s">
        <v>601</v>
      </c>
      <c r="K15" s="1747" t="s">
        <v>813</v>
      </c>
      <c r="L15" s="1747" t="s">
        <v>1191</v>
      </c>
      <c r="M15" s="1747" t="s">
        <v>1191</v>
      </c>
      <c r="N15" s="1747" t="s">
        <v>601</v>
      </c>
      <c r="O15" s="1747" t="s">
        <v>1193</v>
      </c>
      <c r="P15" s="1747" t="s">
        <v>1194</v>
      </c>
      <c r="Q15" s="1748" t="s">
        <v>1195</v>
      </c>
      <c r="R15" s="1749"/>
      <c r="S15" s="1750"/>
      <c r="T15" s="1734"/>
      <c r="U15" s="1746" t="s">
        <v>1196</v>
      </c>
      <c r="V15" s="1747" t="s">
        <v>1191</v>
      </c>
      <c r="W15" s="1747" t="s">
        <v>1192</v>
      </c>
      <c r="X15" s="1747" t="s">
        <v>813</v>
      </c>
      <c r="Y15" s="1747" t="s">
        <v>601</v>
      </c>
      <c r="Z15" s="1747" t="s">
        <v>813</v>
      </c>
      <c r="AA15" s="1747" t="s">
        <v>1191</v>
      </c>
      <c r="AB15" s="1747" t="s">
        <v>1191</v>
      </c>
      <c r="AC15" s="1747" t="s">
        <v>601</v>
      </c>
      <c r="AD15" s="1747" t="s">
        <v>1193</v>
      </c>
      <c r="AE15" s="1747" t="s">
        <v>1194</v>
      </c>
      <c r="AF15" s="1751" t="s">
        <v>1195</v>
      </c>
      <c r="AG15" s="1751" t="s">
        <v>1196</v>
      </c>
      <c r="AH15" s="1748" t="s">
        <v>1191</v>
      </c>
      <c r="AJ15" s="1582"/>
    </row>
    <row r="16" spans="2:40" s="379" customFormat="1" ht="15" customHeight="1" thickBot="1" x14ac:dyDescent="0.4">
      <c r="B16" s="1735"/>
      <c r="C16" s="1745" t="s">
        <v>1167</v>
      </c>
      <c r="D16" s="1549">
        <v>2020</v>
      </c>
      <c r="E16" s="1550"/>
      <c r="F16" s="1550">
        <v>2020</v>
      </c>
      <c r="G16" s="1550">
        <v>2021</v>
      </c>
      <c r="H16" s="1550"/>
      <c r="I16" s="1550"/>
      <c r="J16" s="1550"/>
      <c r="K16" s="1550"/>
      <c r="L16" s="1550"/>
      <c r="M16" s="1550"/>
      <c r="N16" s="1550"/>
      <c r="O16" s="1550"/>
      <c r="P16" s="1550"/>
      <c r="Q16" s="1552"/>
      <c r="R16" s="1583"/>
      <c r="S16" s="1584"/>
      <c r="T16" s="1734"/>
      <c r="U16" s="1588">
        <v>2021</v>
      </c>
      <c r="V16" s="1550">
        <v>2022</v>
      </c>
      <c r="W16" s="1550"/>
      <c r="X16" s="1550"/>
      <c r="Y16" s="1550"/>
      <c r="Z16" s="1550"/>
      <c r="AA16" s="1551"/>
      <c r="AB16" s="1550"/>
      <c r="AC16" s="1550"/>
      <c r="AD16" s="1550"/>
      <c r="AE16" s="1550"/>
      <c r="AF16" s="1550"/>
      <c r="AG16" s="1550">
        <v>2022</v>
      </c>
      <c r="AH16" s="1552">
        <v>2023</v>
      </c>
      <c r="AI16" s="1752"/>
      <c r="AJ16" s="1582"/>
    </row>
    <row r="17" spans="2:38" s="379" customFormat="1" ht="15" customHeight="1" thickBot="1" x14ac:dyDescent="0.4">
      <c r="B17" s="1735"/>
      <c r="C17" s="1580"/>
      <c r="R17" s="1582"/>
      <c r="T17" s="1734"/>
      <c r="AJ17" s="1582"/>
    </row>
    <row r="18" spans="2:38" s="379" customFormat="1" ht="15" customHeight="1" thickBot="1" x14ac:dyDescent="0.4">
      <c r="B18" s="1735"/>
      <c r="C18" s="2428" t="s">
        <v>313</v>
      </c>
      <c r="D18" s="2429"/>
      <c r="E18" s="2429"/>
      <c r="F18" s="2429"/>
      <c r="G18" s="2429"/>
      <c r="H18" s="2429"/>
      <c r="I18" s="2429"/>
      <c r="J18" s="2429"/>
      <c r="K18" s="2429"/>
      <c r="L18" s="1561"/>
      <c r="M18" s="1561"/>
      <c r="N18" s="1561"/>
      <c r="O18" s="1561"/>
      <c r="P18" s="1561"/>
      <c r="Q18" s="1587"/>
      <c r="R18" s="1585"/>
      <c r="S18" s="1586"/>
      <c r="T18" s="1734"/>
      <c r="U18" s="1589" t="s">
        <v>1197</v>
      </c>
      <c r="V18" s="1561"/>
      <c r="W18" s="1561"/>
      <c r="X18" s="1561"/>
      <c r="Y18" s="1561"/>
      <c r="Z18" s="1561"/>
      <c r="AA18" s="1562"/>
      <c r="AB18" s="1561"/>
      <c r="AC18" s="1561"/>
      <c r="AD18" s="1561"/>
      <c r="AE18" s="1561"/>
      <c r="AF18" s="1561"/>
      <c r="AG18" s="1561"/>
      <c r="AH18" s="1561"/>
      <c r="AI18" s="1753"/>
      <c r="AJ18" s="1582"/>
    </row>
    <row r="19" spans="2:38" s="379" customFormat="1" ht="15" customHeight="1" thickBot="1" x14ac:dyDescent="0.4">
      <c r="B19" s="1735"/>
      <c r="C19" s="1754" t="s">
        <v>294</v>
      </c>
      <c r="R19" s="1582"/>
      <c r="T19" s="1734"/>
      <c r="AI19" s="1755" t="s">
        <v>323</v>
      </c>
      <c r="AJ19" s="1582"/>
    </row>
    <row r="20" spans="2:38" s="379" customFormat="1" ht="15" customHeight="1" x14ac:dyDescent="0.35">
      <c r="B20" s="1735"/>
      <c r="C20" s="1997"/>
      <c r="D20" s="1998">
        <v>0</v>
      </c>
      <c r="E20" s="1999">
        <v>0</v>
      </c>
      <c r="F20" s="1999">
        <v>0</v>
      </c>
      <c r="G20" s="1999">
        <v>0</v>
      </c>
      <c r="H20" s="1999">
        <v>0</v>
      </c>
      <c r="I20" s="1999">
        <v>0</v>
      </c>
      <c r="J20" s="1999">
        <v>0</v>
      </c>
      <c r="K20" s="1999">
        <v>0</v>
      </c>
      <c r="L20" s="1999">
        <v>0</v>
      </c>
      <c r="M20" s="1999">
        <v>0</v>
      </c>
      <c r="N20" s="1999">
        <v>0</v>
      </c>
      <c r="O20" s="1999">
        <v>0</v>
      </c>
      <c r="P20" s="1999">
        <v>0</v>
      </c>
      <c r="Q20" s="2000">
        <v>0</v>
      </c>
      <c r="R20" s="2001"/>
      <c r="S20" s="2002"/>
      <c r="T20" s="2003"/>
      <c r="U20" s="2004">
        <v>0</v>
      </c>
      <c r="V20" s="1999">
        <v>0</v>
      </c>
      <c r="W20" s="1999">
        <v>0</v>
      </c>
      <c r="X20" s="1999">
        <v>0</v>
      </c>
      <c r="Y20" s="1999">
        <v>0</v>
      </c>
      <c r="Z20" s="1999">
        <v>0</v>
      </c>
      <c r="AA20" s="1999">
        <v>0</v>
      </c>
      <c r="AB20" s="1999">
        <v>0</v>
      </c>
      <c r="AC20" s="1999">
        <v>0</v>
      </c>
      <c r="AD20" s="1999">
        <v>0</v>
      </c>
      <c r="AE20" s="1999">
        <v>0</v>
      </c>
      <c r="AF20" s="1999">
        <v>0</v>
      </c>
      <c r="AG20" s="1999">
        <v>0</v>
      </c>
      <c r="AH20" s="2000">
        <v>0</v>
      </c>
      <c r="AI20" s="2005">
        <f>SUM(D20:Q20)+SUM(U20:AH20)</f>
        <v>0</v>
      </c>
      <c r="AJ20" s="1582"/>
      <c r="AL20" s="365"/>
    </row>
    <row r="21" spans="2:38" s="379" customFormat="1" ht="15" customHeight="1" x14ac:dyDescent="0.35">
      <c r="B21" s="1735"/>
      <c r="C21" s="2006"/>
      <c r="D21" s="2007">
        <v>0</v>
      </c>
      <c r="E21" s="2008">
        <v>0</v>
      </c>
      <c r="F21" s="2008">
        <v>0</v>
      </c>
      <c r="G21" s="2008">
        <v>0</v>
      </c>
      <c r="H21" s="2008">
        <v>0</v>
      </c>
      <c r="I21" s="2008">
        <v>0</v>
      </c>
      <c r="J21" s="2008">
        <v>0</v>
      </c>
      <c r="K21" s="2008">
        <v>0</v>
      </c>
      <c r="L21" s="2008">
        <v>0</v>
      </c>
      <c r="M21" s="2008">
        <v>0</v>
      </c>
      <c r="N21" s="2008">
        <v>0</v>
      </c>
      <c r="O21" s="2008">
        <v>0</v>
      </c>
      <c r="P21" s="2008">
        <v>0</v>
      </c>
      <c r="Q21" s="2009">
        <v>0</v>
      </c>
      <c r="R21" s="2001"/>
      <c r="S21" s="2002"/>
      <c r="T21" s="2003"/>
      <c r="U21" s="2010">
        <v>0</v>
      </c>
      <c r="V21" s="2008">
        <v>0</v>
      </c>
      <c r="W21" s="2008">
        <v>0</v>
      </c>
      <c r="X21" s="2008">
        <v>0</v>
      </c>
      <c r="Y21" s="2008">
        <v>0</v>
      </c>
      <c r="Z21" s="2008">
        <v>0</v>
      </c>
      <c r="AA21" s="2008">
        <v>0</v>
      </c>
      <c r="AB21" s="2008">
        <v>0</v>
      </c>
      <c r="AC21" s="2008">
        <v>0</v>
      </c>
      <c r="AD21" s="2008">
        <v>0</v>
      </c>
      <c r="AE21" s="2008">
        <v>0</v>
      </c>
      <c r="AF21" s="2008">
        <v>0</v>
      </c>
      <c r="AG21" s="2008">
        <v>0</v>
      </c>
      <c r="AH21" s="2009">
        <v>0</v>
      </c>
      <c r="AI21" s="2011">
        <f>SUM(D21:Q21)+SUM(U21:AH21)</f>
        <v>0</v>
      </c>
      <c r="AJ21" s="1582"/>
      <c r="AL21" s="365"/>
    </row>
    <row r="22" spans="2:38" s="379" customFormat="1" ht="15" customHeight="1" x14ac:dyDescent="0.35">
      <c r="B22" s="1735"/>
      <c r="C22" s="2006"/>
      <c r="D22" s="2007">
        <v>0</v>
      </c>
      <c r="E22" s="2008">
        <v>0</v>
      </c>
      <c r="F22" s="2008">
        <v>0</v>
      </c>
      <c r="G22" s="2008">
        <v>0</v>
      </c>
      <c r="H22" s="2008">
        <v>0</v>
      </c>
      <c r="I22" s="2008">
        <v>0</v>
      </c>
      <c r="J22" s="2008">
        <v>0</v>
      </c>
      <c r="K22" s="2008">
        <v>0</v>
      </c>
      <c r="L22" s="2008">
        <v>0</v>
      </c>
      <c r="M22" s="2008">
        <v>0</v>
      </c>
      <c r="N22" s="2008">
        <v>0</v>
      </c>
      <c r="O22" s="2008">
        <v>0</v>
      </c>
      <c r="P22" s="2008">
        <v>0</v>
      </c>
      <c r="Q22" s="2009">
        <v>0</v>
      </c>
      <c r="R22" s="2001"/>
      <c r="S22" s="2002"/>
      <c r="T22" s="2003"/>
      <c r="U22" s="2010">
        <v>0</v>
      </c>
      <c r="V22" s="2008">
        <v>0</v>
      </c>
      <c r="W22" s="2008">
        <v>0</v>
      </c>
      <c r="X22" s="2008">
        <v>0</v>
      </c>
      <c r="Y22" s="2008">
        <v>0</v>
      </c>
      <c r="Z22" s="2008">
        <v>0</v>
      </c>
      <c r="AA22" s="2008">
        <v>0</v>
      </c>
      <c r="AB22" s="2008">
        <v>0</v>
      </c>
      <c r="AC22" s="2008">
        <v>0</v>
      </c>
      <c r="AD22" s="2008">
        <v>0</v>
      </c>
      <c r="AE22" s="2008">
        <v>0</v>
      </c>
      <c r="AF22" s="2008">
        <v>0</v>
      </c>
      <c r="AG22" s="2008">
        <v>0</v>
      </c>
      <c r="AH22" s="2009">
        <v>0</v>
      </c>
      <c r="AI22" s="2012">
        <f>SUM(D22:Q22)+SUM(U22:AH22)</f>
        <v>0</v>
      </c>
      <c r="AJ22" s="1582"/>
      <c r="AL22" s="365"/>
    </row>
    <row r="23" spans="2:38" s="379" customFormat="1" ht="15" customHeight="1" thickBot="1" x14ac:dyDescent="0.4">
      <c r="B23" s="1735"/>
      <c r="C23" s="2006"/>
      <c r="D23" s="2013">
        <v>0</v>
      </c>
      <c r="E23" s="2014">
        <v>0</v>
      </c>
      <c r="F23" s="2014">
        <v>0</v>
      </c>
      <c r="G23" s="2014">
        <v>0</v>
      </c>
      <c r="H23" s="2014">
        <v>0</v>
      </c>
      <c r="I23" s="2014">
        <v>0</v>
      </c>
      <c r="J23" s="2014">
        <v>0</v>
      </c>
      <c r="K23" s="2014">
        <v>0</v>
      </c>
      <c r="L23" s="2014">
        <v>0</v>
      </c>
      <c r="M23" s="2014">
        <v>0</v>
      </c>
      <c r="N23" s="2014">
        <v>0</v>
      </c>
      <c r="O23" s="2014">
        <v>0</v>
      </c>
      <c r="P23" s="2014">
        <v>0</v>
      </c>
      <c r="Q23" s="2015">
        <v>0</v>
      </c>
      <c r="R23" s="2001"/>
      <c r="S23" s="2002"/>
      <c r="T23" s="2003"/>
      <c r="U23" s="2016">
        <v>0</v>
      </c>
      <c r="V23" s="2014">
        <v>0</v>
      </c>
      <c r="W23" s="2014">
        <v>0</v>
      </c>
      <c r="X23" s="2014">
        <v>0</v>
      </c>
      <c r="Y23" s="2014">
        <v>0</v>
      </c>
      <c r="Z23" s="2014">
        <v>0</v>
      </c>
      <c r="AA23" s="2014">
        <v>0</v>
      </c>
      <c r="AB23" s="2014">
        <v>0</v>
      </c>
      <c r="AC23" s="2014">
        <v>0</v>
      </c>
      <c r="AD23" s="2014">
        <v>0</v>
      </c>
      <c r="AE23" s="2014">
        <v>0</v>
      </c>
      <c r="AF23" s="2014">
        <v>0</v>
      </c>
      <c r="AG23" s="2014">
        <v>0</v>
      </c>
      <c r="AH23" s="2015">
        <v>0</v>
      </c>
      <c r="AI23" s="2017">
        <f>SUM(D23:Q23)+SUM(U23:AH23)</f>
        <v>0</v>
      </c>
      <c r="AJ23" s="1582"/>
      <c r="AL23" s="365"/>
    </row>
    <row r="24" spans="2:38" s="379" customFormat="1" ht="15" customHeight="1" thickBot="1" x14ac:dyDescent="0.4">
      <c r="B24" s="1735"/>
      <c r="C24" s="2018" t="s">
        <v>314</v>
      </c>
      <c r="D24" s="2019">
        <f>SUM(D20:D23)</f>
        <v>0</v>
      </c>
      <c r="E24" s="2020">
        <f t="shared" ref="E24:K24" si="0">SUM(E20:E23)</f>
        <v>0</v>
      </c>
      <c r="F24" s="2020">
        <f t="shared" si="0"/>
        <v>0</v>
      </c>
      <c r="G24" s="2020">
        <f t="shared" si="0"/>
        <v>0</v>
      </c>
      <c r="H24" s="2020">
        <f t="shared" si="0"/>
        <v>0</v>
      </c>
      <c r="I24" s="2020">
        <f t="shared" si="0"/>
        <v>0</v>
      </c>
      <c r="J24" s="2020">
        <f t="shared" si="0"/>
        <v>0</v>
      </c>
      <c r="K24" s="2020">
        <f t="shared" si="0"/>
        <v>0</v>
      </c>
      <c r="L24" s="2020">
        <f t="shared" ref="L24:Q24" si="1">SUM(L20:L23)</f>
        <v>0</v>
      </c>
      <c r="M24" s="2020">
        <f t="shared" si="1"/>
        <v>0</v>
      </c>
      <c r="N24" s="2020">
        <f t="shared" si="1"/>
        <v>0</v>
      </c>
      <c r="O24" s="2020">
        <f t="shared" si="1"/>
        <v>0</v>
      </c>
      <c r="P24" s="2020">
        <f t="shared" si="1"/>
        <v>0</v>
      </c>
      <c r="Q24" s="2021">
        <f t="shared" si="1"/>
        <v>0</v>
      </c>
      <c r="R24" s="2001"/>
      <c r="S24" s="2002"/>
      <c r="T24" s="2003"/>
      <c r="U24" s="2019">
        <f t="shared" ref="U24:AF24" si="2">SUM(U20:U23)</f>
        <v>0</v>
      </c>
      <c r="V24" s="2020">
        <f t="shared" si="2"/>
        <v>0</v>
      </c>
      <c r="W24" s="2020">
        <f t="shared" si="2"/>
        <v>0</v>
      </c>
      <c r="X24" s="2020">
        <f t="shared" si="2"/>
        <v>0</v>
      </c>
      <c r="Y24" s="2020">
        <f t="shared" si="2"/>
        <v>0</v>
      </c>
      <c r="Z24" s="2020">
        <f t="shared" si="2"/>
        <v>0</v>
      </c>
      <c r="AA24" s="2020">
        <f t="shared" si="2"/>
        <v>0</v>
      </c>
      <c r="AB24" s="2020">
        <f t="shared" si="2"/>
        <v>0</v>
      </c>
      <c r="AC24" s="2020">
        <f t="shared" si="2"/>
        <v>0</v>
      </c>
      <c r="AD24" s="2020">
        <f t="shared" si="2"/>
        <v>0</v>
      </c>
      <c r="AE24" s="2020">
        <f t="shared" si="2"/>
        <v>0</v>
      </c>
      <c r="AF24" s="2022">
        <f t="shared" si="2"/>
        <v>0</v>
      </c>
      <c r="AG24" s="2022">
        <f>SUM(AG20:AG23)</f>
        <v>0</v>
      </c>
      <c r="AH24" s="2021">
        <f>SUM(AH20:AH23)</f>
        <v>0</v>
      </c>
      <c r="AI24" s="2023">
        <f>SUM(AI20:AI23)</f>
        <v>0</v>
      </c>
      <c r="AJ24" s="1582"/>
      <c r="AK24" s="1566"/>
      <c r="AL24" s="1567"/>
    </row>
    <row r="25" spans="2:38" s="379" customFormat="1" ht="3.75" customHeight="1" x14ac:dyDescent="0.35">
      <c r="B25" s="1735"/>
      <c r="C25" s="2024"/>
      <c r="D25" s="2025"/>
      <c r="E25" s="2026"/>
      <c r="F25" s="2027"/>
      <c r="G25" s="2028"/>
      <c r="H25" s="2025"/>
      <c r="I25" s="2025"/>
      <c r="J25" s="2025"/>
      <c r="K25" s="2025"/>
      <c r="L25" s="2025"/>
      <c r="M25" s="2029"/>
      <c r="N25" s="2029"/>
      <c r="O25" s="2029"/>
      <c r="P25" s="2029"/>
      <c r="Q25" s="2029"/>
      <c r="R25" s="2030"/>
      <c r="S25" s="2029"/>
      <c r="T25" s="2003"/>
      <c r="U25" s="2029"/>
      <c r="V25" s="2029"/>
      <c r="W25" s="2029"/>
      <c r="X25" s="2029"/>
      <c r="Y25" s="2029"/>
      <c r="Z25" s="2029"/>
      <c r="AA25" s="2029"/>
      <c r="AB25" s="2029"/>
      <c r="AC25" s="2029"/>
      <c r="AD25" s="2029"/>
      <c r="AE25" s="2029"/>
      <c r="AF25" s="2029"/>
      <c r="AG25" s="2029"/>
      <c r="AH25" s="2029"/>
      <c r="AI25" s="2029"/>
      <c r="AJ25" s="1582"/>
      <c r="AK25" s="1566"/>
      <c r="AL25" s="1567"/>
    </row>
    <row r="26" spans="2:38" s="379" customFormat="1" ht="15" customHeight="1" thickBot="1" x14ac:dyDescent="0.4">
      <c r="B26" s="1735"/>
      <c r="C26" s="2031" t="s">
        <v>197</v>
      </c>
      <c r="D26" s="2032"/>
      <c r="E26" s="2032"/>
      <c r="F26" s="2032"/>
      <c r="G26" s="2032"/>
      <c r="H26" s="2032"/>
      <c r="I26" s="2032"/>
      <c r="J26" s="2032"/>
      <c r="K26" s="2032"/>
      <c r="L26" s="2032"/>
      <c r="M26" s="2033"/>
      <c r="N26" s="2033"/>
      <c r="O26" s="2033"/>
      <c r="P26" s="2033"/>
      <c r="Q26" s="2033"/>
      <c r="R26" s="2030"/>
      <c r="S26" s="2029"/>
      <c r="T26" s="2003"/>
      <c r="U26" s="2033"/>
      <c r="V26" s="2033"/>
      <c r="W26" s="2033"/>
      <c r="X26" s="2033"/>
      <c r="Y26" s="2033"/>
      <c r="Z26" s="2033"/>
      <c r="AA26" s="2033"/>
      <c r="AB26" s="2033"/>
      <c r="AC26" s="2033"/>
      <c r="AD26" s="2033"/>
      <c r="AE26" s="2033"/>
      <c r="AF26" s="2033"/>
      <c r="AG26" s="2033"/>
      <c r="AH26" s="2033"/>
      <c r="AI26" s="2033"/>
      <c r="AJ26" s="1582"/>
      <c r="AK26" s="1566"/>
      <c r="AL26" s="1567"/>
    </row>
    <row r="27" spans="2:38" s="379" customFormat="1" ht="15" customHeight="1" thickBot="1" x14ac:dyDescent="0.4">
      <c r="B27" s="1735"/>
      <c r="C27" s="2034" t="s">
        <v>567</v>
      </c>
      <c r="D27" s="2035"/>
      <c r="E27" s="2035"/>
      <c r="F27" s="2035"/>
      <c r="G27" s="2035"/>
      <c r="H27" s="2035"/>
      <c r="I27" s="2035"/>
      <c r="J27" s="2035"/>
      <c r="K27" s="2035"/>
      <c r="L27" s="2035"/>
      <c r="M27" s="2029"/>
      <c r="N27" s="2029"/>
      <c r="O27" s="2029"/>
      <c r="P27" s="2029"/>
      <c r="Q27" s="2029"/>
      <c r="R27" s="2030"/>
      <c r="S27" s="2029"/>
      <c r="T27" s="2003"/>
      <c r="U27" s="2029"/>
      <c r="V27" s="2029"/>
      <c r="W27" s="2029"/>
      <c r="X27" s="2029"/>
      <c r="Y27" s="2029"/>
      <c r="Z27" s="2029"/>
      <c r="AA27" s="2029"/>
      <c r="AB27" s="2029"/>
      <c r="AC27" s="2029"/>
      <c r="AD27" s="2029"/>
      <c r="AE27" s="2029"/>
      <c r="AF27" s="2029"/>
      <c r="AG27" s="2029"/>
      <c r="AH27" s="2029"/>
      <c r="AI27" s="2029"/>
      <c r="AJ27" s="1582"/>
      <c r="AL27" s="365"/>
    </row>
    <row r="28" spans="2:38" s="379" customFormat="1" ht="15" customHeight="1" x14ac:dyDescent="0.35">
      <c r="B28" s="1735"/>
      <c r="C28" s="2036"/>
      <c r="D28" s="1998">
        <v>0</v>
      </c>
      <c r="E28" s="1999">
        <v>0</v>
      </c>
      <c r="F28" s="1999">
        <v>0</v>
      </c>
      <c r="G28" s="1999">
        <v>0</v>
      </c>
      <c r="H28" s="1999">
        <v>0</v>
      </c>
      <c r="I28" s="1999">
        <v>0</v>
      </c>
      <c r="J28" s="1999">
        <v>0</v>
      </c>
      <c r="K28" s="1999">
        <v>0</v>
      </c>
      <c r="L28" s="1999">
        <v>0</v>
      </c>
      <c r="M28" s="1999">
        <v>0</v>
      </c>
      <c r="N28" s="1999">
        <v>0</v>
      </c>
      <c r="O28" s="1999">
        <v>0</v>
      </c>
      <c r="P28" s="1999">
        <v>0</v>
      </c>
      <c r="Q28" s="2000">
        <v>0</v>
      </c>
      <c r="R28" s="2001"/>
      <c r="S28" s="2002"/>
      <c r="T28" s="2003"/>
      <c r="U28" s="2004">
        <v>0</v>
      </c>
      <c r="V28" s="1999">
        <v>0</v>
      </c>
      <c r="W28" s="1999">
        <v>0</v>
      </c>
      <c r="X28" s="1999">
        <v>0</v>
      </c>
      <c r="Y28" s="1999">
        <v>0</v>
      </c>
      <c r="Z28" s="1999">
        <v>0</v>
      </c>
      <c r="AA28" s="1999">
        <v>0</v>
      </c>
      <c r="AB28" s="1999">
        <v>0</v>
      </c>
      <c r="AC28" s="1999">
        <v>0</v>
      </c>
      <c r="AD28" s="1999">
        <v>0</v>
      </c>
      <c r="AE28" s="1999">
        <v>0</v>
      </c>
      <c r="AF28" s="1999">
        <v>0</v>
      </c>
      <c r="AG28" s="1999">
        <v>0</v>
      </c>
      <c r="AH28" s="2000">
        <v>0</v>
      </c>
      <c r="AI28" s="2037">
        <f t="shared" ref="AI28:AI33" si="3">SUM(D28:Q28)+SUM(U28:AH28)</f>
        <v>0</v>
      </c>
      <c r="AJ28" s="1582"/>
      <c r="AL28" s="365"/>
    </row>
    <row r="29" spans="2:38" x14ac:dyDescent="0.35">
      <c r="B29" s="1756"/>
      <c r="C29" s="2038"/>
      <c r="D29" s="2007">
        <v>0</v>
      </c>
      <c r="E29" s="2008">
        <v>0</v>
      </c>
      <c r="F29" s="2008">
        <v>0</v>
      </c>
      <c r="G29" s="2008">
        <v>0</v>
      </c>
      <c r="H29" s="2008">
        <v>0</v>
      </c>
      <c r="I29" s="2008">
        <v>0</v>
      </c>
      <c r="J29" s="2008">
        <v>0</v>
      </c>
      <c r="K29" s="2008">
        <v>0</v>
      </c>
      <c r="L29" s="2008">
        <v>0</v>
      </c>
      <c r="M29" s="2008">
        <v>0</v>
      </c>
      <c r="N29" s="2008">
        <v>0</v>
      </c>
      <c r="O29" s="2008">
        <v>0</v>
      </c>
      <c r="P29" s="2008">
        <v>0</v>
      </c>
      <c r="Q29" s="2009">
        <v>0</v>
      </c>
      <c r="R29" s="2001"/>
      <c r="S29" s="2002"/>
      <c r="T29" s="2003"/>
      <c r="U29" s="2010">
        <v>0</v>
      </c>
      <c r="V29" s="2008">
        <v>0</v>
      </c>
      <c r="W29" s="2008">
        <v>0</v>
      </c>
      <c r="X29" s="2008">
        <v>0</v>
      </c>
      <c r="Y29" s="2008">
        <v>0</v>
      </c>
      <c r="Z29" s="2008">
        <v>0</v>
      </c>
      <c r="AA29" s="2008">
        <v>0</v>
      </c>
      <c r="AB29" s="2008">
        <v>0</v>
      </c>
      <c r="AC29" s="2008">
        <v>0</v>
      </c>
      <c r="AD29" s="2008">
        <v>0</v>
      </c>
      <c r="AE29" s="2008">
        <v>0</v>
      </c>
      <c r="AF29" s="2008">
        <v>0</v>
      </c>
      <c r="AG29" s="2008">
        <v>0</v>
      </c>
      <c r="AH29" s="2009">
        <v>0</v>
      </c>
      <c r="AI29" s="2012">
        <f t="shared" si="3"/>
        <v>0</v>
      </c>
      <c r="AJ29" s="1732"/>
    </row>
    <row r="30" spans="2:38" x14ac:dyDescent="0.35">
      <c r="B30" s="1756"/>
      <c r="C30" s="2038"/>
      <c r="D30" s="2007">
        <v>0</v>
      </c>
      <c r="E30" s="2008">
        <v>0</v>
      </c>
      <c r="F30" s="2008">
        <v>0</v>
      </c>
      <c r="G30" s="2008">
        <v>0</v>
      </c>
      <c r="H30" s="2008">
        <v>0</v>
      </c>
      <c r="I30" s="2008">
        <v>0</v>
      </c>
      <c r="J30" s="2008">
        <v>0</v>
      </c>
      <c r="K30" s="2008">
        <v>0</v>
      </c>
      <c r="L30" s="2008">
        <v>0</v>
      </c>
      <c r="M30" s="2008">
        <v>0</v>
      </c>
      <c r="N30" s="2008">
        <v>0</v>
      </c>
      <c r="O30" s="2008">
        <v>0</v>
      </c>
      <c r="P30" s="2008">
        <v>0</v>
      </c>
      <c r="Q30" s="2009">
        <v>0</v>
      </c>
      <c r="R30" s="2001"/>
      <c r="S30" s="2002"/>
      <c r="T30" s="2003"/>
      <c r="U30" s="2010">
        <v>0</v>
      </c>
      <c r="V30" s="2008">
        <v>0</v>
      </c>
      <c r="W30" s="2008">
        <v>0</v>
      </c>
      <c r="X30" s="2008">
        <v>0</v>
      </c>
      <c r="Y30" s="2008">
        <v>0</v>
      </c>
      <c r="Z30" s="2008">
        <v>0</v>
      </c>
      <c r="AA30" s="2008">
        <v>0</v>
      </c>
      <c r="AB30" s="2008">
        <v>0</v>
      </c>
      <c r="AC30" s="2008">
        <v>0</v>
      </c>
      <c r="AD30" s="2008">
        <v>0</v>
      </c>
      <c r="AE30" s="2008">
        <v>0</v>
      </c>
      <c r="AF30" s="2008">
        <v>0</v>
      </c>
      <c r="AG30" s="2008">
        <v>0</v>
      </c>
      <c r="AH30" s="2009">
        <v>0</v>
      </c>
      <c r="AI30" s="2012">
        <f t="shared" si="3"/>
        <v>0</v>
      </c>
      <c r="AJ30" s="1732"/>
    </row>
    <row r="31" spans="2:38" x14ac:dyDescent="0.35">
      <c r="B31" s="1756"/>
      <c r="C31" s="2038"/>
      <c r="D31" s="2007">
        <v>0</v>
      </c>
      <c r="E31" s="2008">
        <v>0</v>
      </c>
      <c r="F31" s="2008">
        <v>0</v>
      </c>
      <c r="G31" s="2008">
        <v>0</v>
      </c>
      <c r="H31" s="2008">
        <v>0</v>
      </c>
      <c r="I31" s="2008">
        <v>0</v>
      </c>
      <c r="J31" s="2008">
        <v>0</v>
      </c>
      <c r="K31" s="2008">
        <v>0</v>
      </c>
      <c r="L31" s="2008">
        <v>0</v>
      </c>
      <c r="M31" s="2008">
        <v>0</v>
      </c>
      <c r="N31" s="2008">
        <v>0</v>
      </c>
      <c r="O31" s="2008">
        <v>0</v>
      </c>
      <c r="P31" s="2008">
        <v>0</v>
      </c>
      <c r="Q31" s="2009">
        <v>0</v>
      </c>
      <c r="R31" s="2001"/>
      <c r="S31" s="2002"/>
      <c r="T31" s="2003"/>
      <c r="U31" s="2010">
        <v>0</v>
      </c>
      <c r="V31" s="2008">
        <v>0</v>
      </c>
      <c r="W31" s="2008">
        <v>0</v>
      </c>
      <c r="X31" s="2008">
        <v>0</v>
      </c>
      <c r="Y31" s="2008">
        <v>0</v>
      </c>
      <c r="Z31" s="2008">
        <v>0</v>
      </c>
      <c r="AA31" s="2008">
        <v>0</v>
      </c>
      <c r="AB31" s="2008">
        <v>0</v>
      </c>
      <c r="AC31" s="2008">
        <v>0</v>
      </c>
      <c r="AD31" s="2008">
        <v>0</v>
      </c>
      <c r="AE31" s="2008">
        <v>0</v>
      </c>
      <c r="AF31" s="2008">
        <v>0</v>
      </c>
      <c r="AG31" s="2008">
        <v>0</v>
      </c>
      <c r="AH31" s="2009">
        <v>0</v>
      </c>
      <c r="AI31" s="2012">
        <f t="shared" si="3"/>
        <v>0</v>
      </c>
      <c r="AJ31" s="1732"/>
    </row>
    <row r="32" spans="2:38" x14ac:dyDescent="0.35">
      <c r="B32" s="1756"/>
      <c r="C32" s="2038"/>
      <c r="D32" s="2007">
        <v>0</v>
      </c>
      <c r="E32" s="2008">
        <v>0</v>
      </c>
      <c r="F32" s="2008">
        <v>0</v>
      </c>
      <c r="G32" s="2008">
        <v>0</v>
      </c>
      <c r="H32" s="2008">
        <v>0</v>
      </c>
      <c r="I32" s="2008">
        <v>0</v>
      </c>
      <c r="J32" s="2008">
        <v>0</v>
      </c>
      <c r="K32" s="2008">
        <v>0</v>
      </c>
      <c r="L32" s="2008">
        <v>0</v>
      </c>
      <c r="M32" s="2008">
        <v>0</v>
      </c>
      <c r="N32" s="2008">
        <v>0</v>
      </c>
      <c r="O32" s="2008">
        <v>0</v>
      </c>
      <c r="P32" s="2008">
        <v>0</v>
      </c>
      <c r="Q32" s="2009">
        <v>0</v>
      </c>
      <c r="R32" s="2001"/>
      <c r="S32" s="2002"/>
      <c r="T32" s="2003"/>
      <c r="U32" s="2010">
        <v>0</v>
      </c>
      <c r="V32" s="2008">
        <v>0</v>
      </c>
      <c r="W32" s="2008">
        <v>0</v>
      </c>
      <c r="X32" s="2008">
        <v>0</v>
      </c>
      <c r="Y32" s="2008">
        <v>0</v>
      </c>
      <c r="Z32" s="2008">
        <v>0</v>
      </c>
      <c r="AA32" s="2008">
        <v>0</v>
      </c>
      <c r="AB32" s="2008">
        <v>0</v>
      </c>
      <c r="AC32" s="2008">
        <v>0</v>
      </c>
      <c r="AD32" s="2008">
        <v>0</v>
      </c>
      <c r="AE32" s="2008">
        <v>0</v>
      </c>
      <c r="AF32" s="2008">
        <v>0</v>
      </c>
      <c r="AG32" s="2008">
        <v>0</v>
      </c>
      <c r="AH32" s="2009">
        <v>11</v>
      </c>
      <c r="AI32" s="2012">
        <f t="shared" si="3"/>
        <v>11</v>
      </c>
      <c r="AJ32" s="1732"/>
    </row>
    <row r="33" spans="2:38" ht="15" thickBot="1" x14ac:dyDescent="0.4">
      <c r="B33" s="1756"/>
      <c r="C33" s="2038"/>
      <c r="D33" s="2007">
        <v>0</v>
      </c>
      <c r="E33" s="2008">
        <v>0</v>
      </c>
      <c r="F33" s="2008">
        <v>0</v>
      </c>
      <c r="G33" s="2008">
        <v>0</v>
      </c>
      <c r="H33" s="2008">
        <v>0</v>
      </c>
      <c r="I33" s="2008">
        <v>0</v>
      </c>
      <c r="J33" s="2008">
        <v>0</v>
      </c>
      <c r="K33" s="2008">
        <v>0</v>
      </c>
      <c r="L33" s="2008">
        <v>0</v>
      </c>
      <c r="M33" s="2008">
        <v>0</v>
      </c>
      <c r="N33" s="2008">
        <v>0</v>
      </c>
      <c r="O33" s="2008">
        <v>0</v>
      </c>
      <c r="P33" s="2008">
        <v>0</v>
      </c>
      <c r="Q33" s="2015">
        <v>0</v>
      </c>
      <c r="R33" s="2001"/>
      <c r="S33" s="2002"/>
      <c r="T33" s="2003"/>
      <c r="U33" s="2016">
        <v>0</v>
      </c>
      <c r="V33" s="2008">
        <v>0</v>
      </c>
      <c r="W33" s="2008">
        <v>0</v>
      </c>
      <c r="X33" s="2008">
        <v>0</v>
      </c>
      <c r="Y33" s="2008">
        <v>0</v>
      </c>
      <c r="Z33" s="2008">
        <v>0</v>
      </c>
      <c r="AA33" s="2008">
        <v>0</v>
      </c>
      <c r="AB33" s="2008">
        <v>0</v>
      </c>
      <c r="AC33" s="2008">
        <v>0</v>
      </c>
      <c r="AD33" s="2008">
        <v>0</v>
      </c>
      <c r="AE33" s="2008">
        <v>0</v>
      </c>
      <c r="AF33" s="2008">
        <v>0</v>
      </c>
      <c r="AG33" s="2008">
        <v>0</v>
      </c>
      <c r="AH33" s="2009">
        <v>0</v>
      </c>
      <c r="AI33" s="2039">
        <f t="shared" si="3"/>
        <v>0</v>
      </c>
      <c r="AJ33" s="1732"/>
    </row>
    <row r="34" spans="2:38" ht="15" thickBot="1" x14ac:dyDescent="0.4">
      <c r="B34" s="1756"/>
      <c r="C34" s="2040" t="s">
        <v>568</v>
      </c>
      <c r="D34" s="2041"/>
      <c r="E34" s="2041"/>
      <c r="F34" s="2041"/>
      <c r="G34" s="2041"/>
      <c r="H34" s="2041"/>
      <c r="I34" s="2041"/>
      <c r="J34" s="2041"/>
      <c r="K34" s="2041"/>
      <c r="L34" s="2041"/>
      <c r="M34" s="2041"/>
      <c r="N34" s="2041"/>
      <c r="O34" s="2041"/>
      <c r="P34" s="2041"/>
      <c r="Q34" s="2041"/>
      <c r="R34" s="2001"/>
      <c r="S34" s="2002"/>
      <c r="T34" s="2003"/>
      <c r="U34" s="2041"/>
      <c r="V34" s="2041"/>
      <c r="W34" s="2041"/>
      <c r="X34" s="2041"/>
      <c r="Y34" s="2041"/>
      <c r="Z34" s="2041"/>
      <c r="AA34" s="2041"/>
      <c r="AB34" s="2041"/>
      <c r="AC34" s="2041"/>
      <c r="AD34" s="2041"/>
      <c r="AE34" s="2041"/>
      <c r="AF34" s="2041"/>
      <c r="AG34" s="2041"/>
      <c r="AH34" s="2041"/>
      <c r="AI34" s="2041"/>
      <c r="AJ34" s="1732"/>
    </row>
    <row r="35" spans="2:38" x14ac:dyDescent="0.35">
      <c r="B35" s="1756"/>
      <c r="C35" s="2042"/>
      <c r="D35" s="2043">
        <v>0</v>
      </c>
      <c r="E35" s="2044">
        <v>0</v>
      </c>
      <c r="F35" s="2044">
        <v>0</v>
      </c>
      <c r="G35" s="2044">
        <v>0</v>
      </c>
      <c r="H35" s="2044">
        <v>0</v>
      </c>
      <c r="I35" s="2044">
        <v>0</v>
      </c>
      <c r="J35" s="2044">
        <v>0</v>
      </c>
      <c r="K35" s="2044">
        <v>0</v>
      </c>
      <c r="L35" s="2044">
        <v>0</v>
      </c>
      <c r="M35" s="2044">
        <v>0</v>
      </c>
      <c r="N35" s="2044">
        <v>0</v>
      </c>
      <c r="O35" s="2044">
        <v>0</v>
      </c>
      <c r="P35" s="2044">
        <v>0</v>
      </c>
      <c r="Q35" s="2000">
        <v>0</v>
      </c>
      <c r="R35" s="2001"/>
      <c r="S35" s="2002"/>
      <c r="T35" s="2003"/>
      <c r="U35" s="2004">
        <v>0</v>
      </c>
      <c r="V35" s="2044">
        <v>0</v>
      </c>
      <c r="W35" s="2044">
        <v>0</v>
      </c>
      <c r="X35" s="2044">
        <v>0</v>
      </c>
      <c r="Y35" s="2044">
        <v>0</v>
      </c>
      <c r="Z35" s="2044">
        <v>0</v>
      </c>
      <c r="AA35" s="2044">
        <v>0</v>
      </c>
      <c r="AB35" s="2044">
        <v>0</v>
      </c>
      <c r="AC35" s="2044">
        <v>0</v>
      </c>
      <c r="AD35" s="2044">
        <v>0</v>
      </c>
      <c r="AE35" s="2044">
        <v>0</v>
      </c>
      <c r="AF35" s="2044">
        <v>0</v>
      </c>
      <c r="AG35" s="2044">
        <v>0</v>
      </c>
      <c r="AH35" s="2045">
        <v>1</v>
      </c>
      <c r="AI35" s="2046">
        <f>SUM(D35:Q35)+SUM(U35:AH35)</f>
        <v>1</v>
      </c>
      <c r="AJ35" s="1732"/>
    </row>
    <row r="36" spans="2:38" ht="15" thickBot="1" x14ac:dyDescent="0.4">
      <c r="B36" s="1756"/>
      <c r="C36" s="2038"/>
      <c r="D36" s="2007">
        <v>0</v>
      </c>
      <c r="E36" s="2008">
        <v>0</v>
      </c>
      <c r="F36" s="2008">
        <v>0</v>
      </c>
      <c r="G36" s="2008">
        <v>0</v>
      </c>
      <c r="H36" s="2008">
        <v>0</v>
      </c>
      <c r="I36" s="2008">
        <v>0</v>
      </c>
      <c r="J36" s="2008">
        <v>0</v>
      </c>
      <c r="K36" s="2008">
        <v>0</v>
      </c>
      <c r="L36" s="2008">
        <v>0</v>
      </c>
      <c r="M36" s="2008">
        <v>0</v>
      </c>
      <c r="N36" s="2008">
        <v>0</v>
      </c>
      <c r="O36" s="2008">
        <v>0</v>
      </c>
      <c r="P36" s="2008">
        <v>0</v>
      </c>
      <c r="Q36" s="2009">
        <v>0</v>
      </c>
      <c r="R36" s="2001"/>
      <c r="S36" s="2002"/>
      <c r="T36" s="2003"/>
      <c r="U36" s="2010">
        <v>0</v>
      </c>
      <c r="V36" s="2008">
        <v>0</v>
      </c>
      <c r="W36" s="2008">
        <v>0</v>
      </c>
      <c r="X36" s="2008">
        <v>0</v>
      </c>
      <c r="Y36" s="2008">
        <v>0</v>
      </c>
      <c r="Z36" s="2008">
        <v>0</v>
      </c>
      <c r="AA36" s="2008">
        <v>0</v>
      </c>
      <c r="AB36" s="2008">
        <v>0</v>
      </c>
      <c r="AC36" s="2008">
        <v>0</v>
      </c>
      <c r="AD36" s="2008">
        <v>0</v>
      </c>
      <c r="AE36" s="2008">
        <v>0</v>
      </c>
      <c r="AF36" s="2008">
        <v>0</v>
      </c>
      <c r="AG36" s="2008">
        <v>0</v>
      </c>
      <c r="AH36" s="2009">
        <v>0</v>
      </c>
      <c r="AI36" s="2012">
        <f>SUM(D36:Q36)+SUM(U36:AH36)</f>
        <v>0</v>
      </c>
      <c r="AJ36" s="1732"/>
    </row>
    <row r="37" spans="2:38" ht="15.75" customHeight="1" thickBot="1" x14ac:dyDescent="0.4">
      <c r="B37" s="1757"/>
      <c r="C37" s="2047" t="s">
        <v>314</v>
      </c>
      <c r="D37" s="2019">
        <f t="shared" ref="D37" si="4">SUM(D28:D33)+SUM(D35:D36)</f>
        <v>0</v>
      </c>
      <c r="E37" s="2020">
        <f>SUM(E28:E33)+SUM(E35:E36)</f>
        <v>0</v>
      </c>
      <c r="F37" s="2020">
        <f t="shared" ref="F37" si="5">SUM(F28:F33)+SUM(F35:F36)</f>
        <v>0</v>
      </c>
      <c r="G37" s="2020">
        <f t="shared" ref="G37" si="6">SUM(G28:G33)+SUM(G35:G36)</f>
        <v>0</v>
      </c>
      <c r="H37" s="2020">
        <f t="shared" ref="H37" si="7">SUM(H28:H33)+SUM(H35:H36)</f>
        <v>0</v>
      </c>
      <c r="I37" s="2020">
        <f t="shared" ref="I37" si="8">SUM(I28:I33)+SUM(I35:I36)</f>
        <v>0</v>
      </c>
      <c r="J37" s="2020">
        <f t="shared" ref="J37" si="9">SUM(J28:J33)+SUM(J35:J36)</f>
        <v>0</v>
      </c>
      <c r="K37" s="2020">
        <f t="shared" ref="K37" si="10">SUM(K28:K33)+SUM(K35:K36)</f>
        <v>0</v>
      </c>
      <c r="L37" s="2020">
        <f t="shared" ref="L37" si="11">SUM(L28:L33)+SUM(L35:L36)</f>
        <v>0</v>
      </c>
      <c r="M37" s="2020">
        <f t="shared" ref="M37" si="12">SUM(M28:M33)+SUM(M35:M36)</f>
        <v>0</v>
      </c>
      <c r="N37" s="2020">
        <f t="shared" ref="N37" si="13">SUM(N28:N33)+SUM(N35:N36)</f>
        <v>0</v>
      </c>
      <c r="O37" s="2020">
        <f t="shared" ref="O37" si="14">SUM(O28:O33)+SUM(O35:O36)</f>
        <v>0</v>
      </c>
      <c r="P37" s="2020">
        <f t="shared" ref="P37" si="15">SUM(P28:P33)+SUM(P35:P36)</f>
        <v>0</v>
      </c>
      <c r="Q37" s="2021">
        <f t="shared" ref="Q37" si="16">SUM(Q28:Q33)+SUM(Q35:Q36)</f>
        <v>0</v>
      </c>
      <c r="R37" s="2001"/>
      <c r="S37" s="2002"/>
      <c r="T37" s="2003"/>
      <c r="U37" s="2019">
        <f t="shared" ref="U37:AH37" si="17">SUM(U28:U33)+SUM(U35:U36)</f>
        <v>0</v>
      </c>
      <c r="V37" s="2020">
        <f t="shared" si="17"/>
        <v>0</v>
      </c>
      <c r="W37" s="2020">
        <f>SUM(W28:W33)+SUM(W35:W36)</f>
        <v>0</v>
      </c>
      <c r="X37" s="2020">
        <f t="shared" si="17"/>
        <v>0</v>
      </c>
      <c r="Y37" s="2020">
        <f t="shared" si="17"/>
        <v>0</v>
      </c>
      <c r="Z37" s="2020">
        <f t="shared" si="17"/>
        <v>0</v>
      </c>
      <c r="AA37" s="2020">
        <f t="shared" si="17"/>
        <v>0</v>
      </c>
      <c r="AB37" s="2020">
        <f t="shared" si="17"/>
        <v>0</v>
      </c>
      <c r="AC37" s="2020">
        <f t="shared" si="17"/>
        <v>0</v>
      </c>
      <c r="AD37" s="2020">
        <f t="shared" si="17"/>
        <v>0</v>
      </c>
      <c r="AE37" s="2020">
        <f t="shared" si="17"/>
        <v>0</v>
      </c>
      <c r="AF37" s="2022">
        <f t="shared" si="17"/>
        <v>0</v>
      </c>
      <c r="AG37" s="2022">
        <f t="shared" si="17"/>
        <v>0</v>
      </c>
      <c r="AH37" s="2021">
        <f t="shared" si="17"/>
        <v>12</v>
      </c>
      <c r="AI37" s="2023">
        <f>SUM(AI28:AI33)+SUM(AI35:AI36)</f>
        <v>12</v>
      </c>
      <c r="AJ37" s="1732"/>
      <c r="AK37" s="2416" t="str">
        <f>IF(AND('7A'!F51&lt;&gt;0,AI37&lt;&gt;'7A'!F51),"WARNING: Total Permanent Sources do not match Form 7A","")</f>
        <v/>
      </c>
      <c r="AL37" s="2417"/>
    </row>
    <row r="38" spans="2:38" ht="3.75" customHeight="1" thickBot="1" x14ac:dyDescent="0.4">
      <c r="B38" s="1757"/>
      <c r="C38" s="2048"/>
      <c r="D38" s="2002"/>
      <c r="E38" s="2002"/>
      <c r="F38" s="2002"/>
      <c r="G38" s="2002"/>
      <c r="H38" s="2002"/>
      <c r="I38" s="2002"/>
      <c r="J38" s="2002"/>
      <c r="K38" s="2002"/>
      <c r="L38" s="2002"/>
      <c r="M38" s="2002"/>
      <c r="N38" s="2002"/>
      <c r="O38" s="2002"/>
      <c r="P38" s="2002"/>
      <c r="Q38" s="2002"/>
      <c r="R38" s="2001"/>
      <c r="S38" s="2002"/>
      <c r="T38" s="2003"/>
      <c r="U38" s="2002"/>
      <c r="V38" s="2002"/>
      <c r="W38" s="2002"/>
      <c r="X38" s="2002"/>
      <c r="Y38" s="2002"/>
      <c r="Z38" s="2002"/>
      <c r="AA38" s="2002"/>
      <c r="AB38" s="2002"/>
      <c r="AC38" s="2002"/>
      <c r="AD38" s="2002"/>
      <c r="AE38" s="2002"/>
      <c r="AF38" s="2002"/>
      <c r="AG38" s="2002"/>
      <c r="AH38" s="2002"/>
      <c r="AI38" s="2049"/>
      <c r="AJ38" s="1732"/>
      <c r="AK38" s="2416"/>
      <c r="AL38" s="2417"/>
    </row>
    <row r="39" spans="2:38" ht="15" thickBot="1" x14ac:dyDescent="0.4">
      <c r="B39" s="1735"/>
      <c r="C39" s="2050" t="s">
        <v>315</v>
      </c>
      <c r="D39" s="2019">
        <f t="shared" ref="D39:AH39" si="18">D24+D37</f>
        <v>0</v>
      </c>
      <c r="E39" s="2020">
        <f t="shared" si="18"/>
        <v>0</v>
      </c>
      <c r="F39" s="2020">
        <f t="shared" si="18"/>
        <v>0</v>
      </c>
      <c r="G39" s="2020">
        <f t="shared" si="18"/>
        <v>0</v>
      </c>
      <c r="H39" s="2020">
        <f t="shared" si="18"/>
        <v>0</v>
      </c>
      <c r="I39" s="2020">
        <f t="shared" si="18"/>
        <v>0</v>
      </c>
      <c r="J39" s="2020">
        <f t="shared" si="18"/>
        <v>0</v>
      </c>
      <c r="K39" s="2020">
        <f t="shared" si="18"/>
        <v>0</v>
      </c>
      <c r="L39" s="2020">
        <f t="shared" si="18"/>
        <v>0</v>
      </c>
      <c r="M39" s="2020">
        <f t="shared" si="18"/>
        <v>0</v>
      </c>
      <c r="N39" s="2020">
        <f t="shared" si="18"/>
        <v>0</v>
      </c>
      <c r="O39" s="2020">
        <f t="shared" si="18"/>
        <v>0</v>
      </c>
      <c r="P39" s="2020">
        <f t="shared" si="18"/>
        <v>0</v>
      </c>
      <c r="Q39" s="2021">
        <f t="shared" si="18"/>
        <v>0</v>
      </c>
      <c r="R39" s="2001"/>
      <c r="S39" s="2002"/>
      <c r="T39" s="2003"/>
      <c r="U39" s="2019">
        <f t="shared" si="18"/>
        <v>0</v>
      </c>
      <c r="V39" s="2020">
        <f t="shared" si="18"/>
        <v>0</v>
      </c>
      <c r="W39" s="2020">
        <f t="shared" si="18"/>
        <v>0</v>
      </c>
      <c r="X39" s="2020">
        <f t="shared" si="18"/>
        <v>0</v>
      </c>
      <c r="Y39" s="2020">
        <f t="shared" si="18"/>
        <v>0</v>
      </c>
      <c r="Z39" s="2020">
        <f t="shared" si="18"/>
        <v>0</v>
      </c>
      <c r="AA39" s="2020">
        <f t="shared" si="18"/>
        <v>0</v>
      </c>
      <c r="AB39" s="2020">
        <f t="shared" si="18"/>
        <v>0</v>
      </c>
      <c r="AC39" s="2020">
        <f t="shared" si="18"/>
        <v>0</v>
      </c>
      <c r="AD39" s="2020">
        <f t="shared" si="18"/>
        <v>0</v>
      </c>
      <c r="AE39" s="2020">
        <f t="shared" si="18"/>
        <v>0</v>
      </c>
      <c r="AF39" s="2022">
        <f t="shared" si="18"/>
        <v>0</v>
      </c>
      <c r="AG39" s="2022">
        <f t="shared" si="18"/>
        <v>0</v>
      </c>
      <c r="AH39" s="2021">
        <f t="shared" si="18"/>
        <v>12</v>
      </c>
      <c r="AI39" s="2051">
        <f>AI24+AI37</f>
        <v>12</v>
      </c>
      <c r="AJ39" s="1732"/>
      <c r="AK39" s="2416"/>
      <c r="AL39" s="2417"/>
    </row>
    <row r="40" spans="2:38" x14ac:dyDescent="0.35">
      <c r="B40" s="1735"/>
      <c r="C40" s="2052"/>
      <c r="D40" s="2052"/>
      <c r="E40" s="2052"/>
      <c r="F40" s="2052"/>
      <c r="G40" s="2052"/>
      <c r="H40" s="2052"/>
      <c r="I40" s="2052"/>
      <c r="J40" s="2052"/>
      <c r="K40" s="2053"/>
      <c r="L40" s="2035"/>
      <c r="M40" s="2035"/>
      <c r="N40" s="2035"/>
      <c r="O40" s="2035"/>
      <c r="P40" s="2035"/>
      <c r="Q40" s="2035"/>
      <c r="R40" s="2030"/>
      <c r="S40" s="2029"/>
      <c r="T40" s="2003"/>
      <c r="U40" s="2035"/>
      <c r="V40" s="2035"/>
      <c r="W40" s="2035"/>
      <c r="X40" s="2035"/>
      <c r="Y40" s="2035"/>
      <c r="Z40" s="2035"/>
      <c r="AA40" s="2035"/>
      <c r="AB40" s="2035"/>
      <c r="AC40" s="2035"/>
      <c r="AD40" s="2035"/>
      <c r="AE40" s="2035"/>
      <c r="AF40" s="2035"/>
      <c r="AG40" s="2035"/>
      <c r="AH40" s="2035"/>
      <c r="AI40" s="2035"/>
      <c r="AJ40" s="1732"/>
    </row>
    <row r="41" spans="2:38" ht="15" thickBot="1" x14ac:dyDescent="0.4">
      <c r="B41" s="1735"/>
      <c r="C41" s="2430" t="s">
        <v>316</v>
      </c>
      <c r="D41" s="2430"/>
      <c r="E41" s="2430"/>
      <c r="F41" s="2430"/>
      <c r="G41" s="2430"/>
      <c r="H41" s="2430"/>
      <c r="I41" s="2430"/>
      <c r="J41" s="2430"/>
      <c r="K41" s="2430"/>
      <c r="L41" s="2054"/>
      <c r="M41" s="2054"/>
      <c r="N41" s="2054"/>
      <c r="O41" s="2054"/>
      <c r="P41" s="2054"/>
      <c r="Q41" s="2054"/>
      <c r="R41" s="2030"/>
      <c r="S41" s="2029"/>
      <c r="T41" s="2003"/>
      <c r="U41" s="2055" t="s">
        <v>1198</v>
      </c>
      <c r="V41" s="2054"/>
      <c r="W41" s="2054"/>
      <c r="X41" s="2054"/>
      <c r="Y41" s="2054"/>
      <c r="Z41" s="2054"/>
      <c r="AA41" s="2054"/>
      <c r="AB41" s="2054"/>
      <c r="AC41" s="2054"/>
      <c r="AD41" s="2054"/>
      <c r="AE41" s="2054"/>
      <c r="AF41" s="2054"/>
      <c r="AG41" s="2054"/>
      <c r="AH41" s="2054"/>
      <c r="AI41" s="2054"/>
      <c r="AJ41" s="1732"/>
    </row>
    <row r="42" spans="2:38" x14ac:dyDescent="0.35">
      <c r="B42" s="1735"/>
      <c r="C42" s="2056" t="s">
        <v>22</v>
      </c>
      <c r="D42" s="2057">
        <v>0</v>
      </c>
      <c r="E42" s="2058">
        <v>0</v>
      </c>
      <c r="F42" s="2058">
        <v>0</v>
      </c>
      <c r="G42" s="2058">
        <v>0</v>
      </c>
      <c r="H42" s="2058">
        <v>0</v>
      </c>
      <c r="I42" s="2058">
        <v>0</v>
      </c>
      <c r="J42" s="2058">
        <v>0</v>
      </c>
      <c r="K42" s="2058">
        <v>0</v>
      </c>
      <c r="L42" s="2058">
        <v>0</v>
      </c>
      <c r="M42" s="2058">
        <v>0</v>
      </c>
      <c r="N42" s="2058">
        <v>0</v>
      </c>
      <c r="O42" s="2058">
        <v>0</v>
      </c>
      <c r="P42" s="2058">
        <v>0</v>
      </c>
      <c r="Q42" s="2059">
        <v>0</v>
      </c>
      <c r="R42" s="2001"/>
      <c r="S42" s="2002"/>
      <c r="T42" s="2003"/>
      <c r="U42" s="2060">
        <v>0</v>
      </c>
      <c r="V42" s="2058">
        <v>0</v>
      </c>
      <c r="W42" s="2058">
        <v>0</v>
      </c>
      <c r="X42" s="2058">
        <v>0</v>
      </c>
      <c r="Y42" s="2058">
        <v>0</v>
      </c>
      <c r="Z42" s="2058">
        <v>0</v>
      </c>
      <c r="AA42" s="2058">
        <v>0</v>
      </c>
      <c r="AB42" s="2058">
        <v>0</v>
      </c>
      <c r="AC42" s="2058">
        <v>0</v>
      </c>
      <c r="AD42" s="2058">
        <v>0</v>
      </c>
      <c r="AE42" s="2058">
        <v>0</v>
      </c>
      <c r="AF42" s="2058">
        <v>0</v>
      </c>
      <c r="AG42" s="2058">
        <v>0</v>
      </c>
      <c r="AH42" s="2059">
        <v>0</v>
      </c>
      <c r="AI42" s="2037">
        <f t="shared" ref="AI42:AI50" si="19">SUM(D42:Q42)+SUM(U42:AH42)</f>
        <v>0</v>
      </c>
      <c r="AJ42" s="1732"/>
    </row>
    <row r="43" spans="2:38" x14ac:dyDescent="0.35">
      <c r="B43" s="1735"/>
      <c r="C43" s="2061" t="s">
        <v>317</v>
      </c>
      <c r="D43" s="2062">
        <v>0</v>
      </c>
      <c r="E43" s="2063">
        <v>0</v>
      </c>
      <c r="F43" s="2063">
        <v>0</v>
      </c>
      <c r="G43" s="2063">
        <v>0</v>
      </c>
      <c r="H43" s="2063">
        <v>0</v>
      </c>
      <c r="I43" s="2063">
        <v>0</v>
      </c>
      <c r="J43" s="2063">
        <v>0</v>
      </c>
      <c r="K43" s="2063">
        <v>0</v>
      </c>
      <c r="L43" s="2063">
        <v>0</v>
      </c>
      <c r="M43" s="2063">
        <v>0</v>
      </c>
      <c r="N43" s="2063">
        <v>0</v>
      </c>
      <c r="O43" s="2063">
        <v>0</v>
      </c>
      <c r="P43" s="2063">
        <v>0</v>
      </c>
      <c r="Q43" s="2064">
        <v>0</v>
      </c>
      <c r="R43" s="2001"/>
      <c r="S43" s="2002"/>
      <c r="T43" s="2003"/>
      <c r="U43" s="2065">
        <v>0</v>
      </c>
      <c r="V43" s="2063">
        <v>0</v>
      </c>
      <c r="W43" s="2063">
        <v>0</v>
      </c>
      <c r="X43" s="2063">
        <v>0</v>
      </c>
      <c r="Y43" s="2063">
        <v>0</v>
      </c>
      <c r="Z43" s="2063">
        <v>0</v>
      </c>
      <c r="AA43" s="2063">
        <v>0</v>
      </c>
      <c r="AB43" s="2063">
        <v>0</v>
      </c>
      <c r="AC43" s="2063">
        <v>0</v>
      </c>
      <c r="AD43" s="2063">
        <v>0</v>
      </c>
      <c r="AE43" s="2063">
        <v>0</v>
      </c>
      <c r="AF43" s="2063">
        <v>0</v>
      </c>
      <c r="AG43" s="2063">
        <v>0</v>
      </c>
      <c r="AH43" s="2064">
        <v>0</v>
      </c>
      <c r="AI43" s="2012">
        <f t="shared" si="19"/>
        <v>0</v>
      </c>
      <c r="AJ43" s="1732"/>
    </row>
    <row r="44" spans="2:38" x14ac:dyDescent="0.35">
      <c r="B44" s="1735"/>
      <c r="C44" s="2061" t="s">
        <v>1156</v>
      </c>
      <c r="D44" s="2062">
        <v>0</v>
      </c>
      <c r="E44" s="2063">
        <v>0</v>
      </c>
      <c r="F44" s="2063">
        <v>0</v>
      </c>
      <c r="G44" s="2063">
        <v>0</v>
      </c>
      <c r="H44" s="2063">
        <v>0</v>
      </c>
      <c r="I44" s="2063">
        <v>0</v>
      </c>
      <c r="J44" s="2063">
        <v>0</v>
      </c>
      <c r="K44" s="2063">
        <v>0</v>
      </c>
      <c r="L44" s="2063">
        <v>0</v>
      </c>
      <c r="M44" s="2063">
        <v>0</v>
      </c>
      <c r="N44" s="2063">
        <v>0</v>
      </c>
      <c r="O44" s="2063">
        <v>0</v>
      </c>
      <c r="P44" s="2063">
        <v>0</v>
      </c>
      <c r="Q44" s="2064">
        <v>0</v>
      </c>
      <c r="R44" s="2001"/>
      <c r="S44" s="2002"/>
      <c r="T44" s="2003"/>
      <c r="U44" s="2065">
        <v>0</v>
      </c>
      <c r="V44" s="2063">
        <v>0</v>
      </c>
      <c r="W44" s="2063">
        <v>0</v>
      </c>
      <c r="X44" s="2063">
        <v>0</v>
      </c>
      <c r="Y44" s="2063">
        <v>0</v>
      </c>
      <c r="Z44" s="2063">
        <v>0</v>
      </c>
      <c r="AA44" s="2063">
        <v>0</v>
      </c>
      <c r="AB44" s="2063">
        <v>0</v>
      </c>
      <c r="AC44" s="2063">
        <v>0</v>
      </c>
      <c r="AD44" s="2063">
        <v>0</v>
      </c>
      <c r="AE44" s="2063">
        <v>0</v>
      </c>
      <c r="AF44" s="2063">
        <v>0</v>
      </c>
      <c r="AG44" s="2063">
        <v>0</v>
      </c>
      <c r="AH44" s="2064">
        <v>0</v>
      </c>
      <c r="AI44" s="2012">
        <f t="shared" si="19"/>
        <v>0</v>
      </c>
      <c r="AJ44" s="1732"/>
    </row>
    <row r="45" spans="2:38" x14ac:dyDescent="0.35">
      <c r="B45" s="1735"/>
      <c r="C45" s="2061" t="s">
        <v>318</v>
      </c>
      <c r="D45" s="2062">
        <v>0</v>
      </c>
      <c r="E45" s="2063">
        <v>0</v>
      </c>
      <c r="F45" s="2063">
        <v>0</v>
      </c>
      <c r="G45" s="2063">
        <v>0</v>
      </c>
      <c r="H45" s="2063">
        <v>0</v>
      </c>
      <c r="I45" s="2063">
        <v>0</v>
      </c>
      <c r="J45" s="2063">
        <v>0</v>
      </c>
      <c r="K45" s="2063">
        <v>0</v>
      </c>
      <c r="L45" s="2063">
        <v>0</v>
      </c>
      <c r="M45" s="2063">
        <v>0</v>
      </c>
      <c r="N45" s="2063">
        <v>0</v>
      </c>
      <c r="O45" s="2063">
        <v>0</v>
      </c>
      <c r="P45" s="2063">
        <v>0</v>
      </c>
      <c r="Q45" s="2064">
        <v>0</v>
      </c>
      <c r="R45" s="2001"/>
      <c r="S45" s="2002"/>
      <c r="T45" s="2003"/>
      <c r="U45" s="2065">
        <v>0</v>
      </c>
      <c r="V45" s="2063">
        <v>0</v>
      </c>
      <c r="W45" s="2063">
        <v>0</v>
      </c>
      <c r="X45" s="2063">
        <v>0</v>
      </c>
      <c r="Y45" s="2063">
        <v>0</v>
      </c>
      <c r="Z45" s="2063">
        <v>0</v>
      </c>
      <c r="AA45" s="2063">
        <v>0</v>
      </c>
      <c r="AB45" s="2063">
        <v>0</v>
      </c>
      <c r="AC45" s="2063">
        <v>0</v>
      </c>
      <c r="AD45" s="2063">
        <v>0</v>
      </c>
      <c r="AE45" s="2063">
        <v>0</v>
      </c>
      <c r="AF45" s="2063">
        <v>0</v>
      </c>
      <c r="AG45" s="2063">
        <v>0</v>
      </c>
      <c r="AH45" s="2064">
        <v>0</v>
      </c>
      <c r="AI45" s="2012">
        <f t="shared" si="19"/>
        <v>0</v>
      </c>
      <c r="AJ45" s="1732"/>
    </row>
    <row r="46" spans="2:38" x14ac:dyDescent="0.35">
      <c r="B46" s="1735"/>
      <c r="C46" s="2066" t="s">
        <v>191</v>
      </c>
      <c r="D46" s="2062">
        <v>0</v>
      </c>
      <c r="E46" s="2063">
        <v>0</v>
      </c>
      <c r="F46" s="2063">
        <v>0</v>
      </c>
      <c r="G46" s="2063">
        <v>0</v>
      </c>
      <c r="H46" s="2063">
        <v>0</v>
      </c>
      <c r="I46" s="2063">
        <v>0</v>
      </c>
      <c r="J46" s="2063">
        <v>0</v>
      </c>
      <c r="K46" s="2063">
        <v>0</v>
      </c>
      <c r="L46" s="2063">
        <v>0</v>
      </c>
      <c r="M46" s="2063">
        <v>0</v>
      </c>
      <c r="N46" s="2063">
        <v>0</v>
      </c>
      <c r="O46" s="2063">
        <v>0</v>
      </c>
      <c r="P46" s="2063">
        <v>0</v>
      </c>
      <c r="Q46" s="2064">
        <v>0</v>
      </c>
      <c r="R46" s="2001"/>
      <c r="S46" s="2002"/>
      <c r="T46" s="2003"/>
      <c r="U46" s="2065">
        <v>0</v>
      </c>
      <c r="V46" s="2063">
        <v>0</v>
      </c>
      <c r="W46" s="2063">
        <v>0</v>
      </c>
      <c r="X46" s="2063">
        <v>0</v>
      </c>
      <c r="Y46" s="2063">
        <v>0</v>
      </c>
      <c r="Z46" s="2063">
        <v>0</v>
      </c>
      <c r="AA46" s="2063">
        <v>0</v>
      </c>
      <c r="AB46" s="2063">
        <v>0</v>
      </c>
      <c r="AC46" s="2063">
        <v>0</v>
      </c>
      <c r="AD46" s="2063">
        <v>0</v>
      </c>
      <c r="AE46" s="2063">
        <v>0</v>
      </c>
      <c r="AF46" s="2063">
        <v>0</v>
      </c>
      <c r="AG46" s="2063">
        <v>0</v>
      </c>
      <c r="AH46" s="2064">
        <v>0</v>
      </c>
      <c r="AI46" s="2012">
        <f t="shared" si="19"/>
        <v>0</v>
      </c>
      <c r="AJ46" s="1732"/>
    </row>
    <row r="47" spans="2:38" x14ac:dyDescent="0.35">
      <c r="B47" s="1735"/>
      <c r="C47" s="2066" t="s">
        <v>197</v>
      </c>
      <c r="D47" s="2062">
        <v>0</v>
      </c>
      <c r="E47" s="2063">
        <v>0</v>
      </c>
      <c r="F47" s="2063">
        <v>0</v>
      </c>
      <c r="G47" s="2063">
        <v>0</v>
      </c>
      <c r="H47" s="2063">
        <v>0</v>
      </c>
      <c r="I47" s="2063">
        <v>0</v>
      </c>
      <c r="J47" s="2063">
        <v>0</v>
      </c>
      <c r="K47" s="2063">
        <v>0</v>
      </c>
      <c r="L47" s="2063">
        <v>0</v>
      </c>
      <c r="M47" s="2063">
        <v>0</v>
      </c>
      <c r="N47" s="2063">
        <v>0</v>
      </c>
      <c r="O47" s="2063">
        <v>0</v>
      </c>
      <c r="P47" s="2063">
        <v>0</v>
      </c>
      <c r="Q47" s="2064">
        <v>0</v>
      </c>
      <c r="R47" s="2001"/>
      <c r="S47" s="2002"/>
      <c r="T47" s="2003"/>
      <c r="U47" s="2065">
        <v>0</v>
      </c>
      <c r="V47" s="2063">
        <v>0</v>
      </c>
      <c r="W47" s="2063">
        <v>0</v>
      </c>
      <c r="X47" s="2063">
        <v>0</v>
      </c>
      <c r="Y47" s="2063">
        <v>0</v>
      </c>
      <c r="Z47" s="2063">
        <v>0</v>
      </c>
      <c r="AA47" s="2063">
        <v>0</v>
      </c>
      <c r="AB47" s="2063">
        <v>0</v>
      </c>
      <c r="AC47" s="2063">
        <v>0</v>
      </c>
      <c r="AD47" s="2063">
        <v>0</v>
      </c>
      <c r="AE47" s="2063">
        <v>0</v>
      </c>
      <c r="AF47" s="2063">
        <v>0</v>
      </c>
      <c r="AG47" s="2063">
        <v>0</v>
      </c>
      <c r="AH47" s="2064">
        <v>0</v>
      </c>
      <c r="AI47" s="2012">
        <f t="shared" si="19"/>
        <v>0</v>
      </c>
      <c r="AJ47" s="1732"/>
    </row>
    <row r="48" spans="2:38" x14ac:dyDescent="0.35">
      <c r="B48" s="1735"/>
      <c r="C48" s="2066" t="s">
        <v>205</v>
      </c>
      <c r="D48" s="2062">
        <v>0</v>
      </c>
      <c r="E48" s="2063">
        <v>0</v>
      </c>
      <c r="F48" s="2063">
        <v>0</v>
      </c>
      <c r="G48" s="2063">
        <v>0</v>
      </c>
      <c r="H48" s="2063">
        <v>0</v>
      </c>
      <c r="I48" s="2063">
        <v>0</v>
      </c>
      <c r="J48" s="2063">
        <v>0</v>
      </c>
      <c r="K48" s="2063">
        <v>0</v>
      </c>
      <c r="L48" s="2063">
        <v>0</v>
      </c>
      <c r="M48" s="2063">
        <v>0</v>
      </c>
      <c r="N48" s="2063">
        <v>0</v>
      </c>
      <c r="O48" s="2063">
        <v>0</v>
      </c>
      <c r="P48" s="2063">
        <v>0</v>
      </c>
      <c r="Q48" s="2064">
        <v>0</v>
      </c>
      <c r="R48" s="2001"/>
      <c r="S48" s="2002"/>
      <c r="T48" s="2003"/>
      <c r="U48" s="2065">
        <v>0</v>
      </c>
      <c r="V48" s="2063">
        <v>0</v>
      </c>
      <c r="W48" s="2063">
        <v>0</v>
      </c>
      <c r="X48" s="2063">
        <v>0</v>
      </c>
      <c r="Y48" s="2063">
        <v>0</v>
      </c>
      <c r="Z48" s="2063">
        <v>0</v>
      </c>
      <c r="AA48" s="2063">
        <v>0</v>
      </c>
      <c r="AB48" s="2063">
        <v>0</v>
      </c>
      <c r="AC48" s="2063">
        <v>0</v>
      </c>
      <c r="AD48" s="2063">
        <v>0</v>
      </c>
      <c r="AE48" s="2063">
        <v>0</v>
      </c>
      <c r="AF48" s="2063">
        <v>0</v>
      </c>
      <c r="AG48" s="2063">
        <v>0</v>
      </c>
      <c r="AH48" s="2064">
        <v>0</v>
      </c>
      <c r="AI48" s="2012">
        <f t="shared" si="19"/>
        <v>0</v>
      </c>
      <c r="AJ48" s="1732"/>
    </row>
    <row r="49" spans="2:38" x14ac:dyDescent="0.35">
      <c r="B49" s="1735"/>
      <c r="C49" s="2066" t="s">
        <v>208</v>
      </c>
      <c r="D49" s="2062">
        <v>0</v>
      </c>
      <c r="E49" s="2063">
        <v>0</v>
      </c>
      <c r="F49" s="2063">
        <v>0</v>
      </c>
      <c r="G49" s="2063">
        <v>0</v>
      </c>
      <c r="H49" s="2063">
        <v>0</v>
      </c>
      <c r="I49" s="2063">
        <v>0</v>
      </c>
      <c r="J49" s="2063">
        <v>0</v>
      </c>
      <c r="K49" s="2063">
        <v>0</v>
      </c>
      <c r="L49" s="2063">
        <v>0</v>
      </c>
      <c r="M49" s="2063">
        <v>0</v>
      </c>
      <c r="N49" s="2063">
        <v>0</v>
      </c>
      <c r="O49" s="2063">
        <v>0</v>
      </c>
      <c r="P49" s="2063">
        <v>0</v>
      </c>
      <c r="Q49" s="2064">
        <v>0</v>
      </c>
      <c r="R49" s="2001"/>
      <c r="S49" s="2002"/>
      <c r="T49" s="2003"/>
      <c r="U49" s="2065">
        <v>0</v>
      </c>
      <c r="V49" s="2063">
        <v>0</v>
      </c>
      <c r="W49" s="2063">
        <v>0</v>
      </c>
      <c r="X49" s="2063">
        <v>0</v>
      </c>
      <c r="Y49" s="2063">
        <v>0</v>
      </c>
      <c r="Z49" s="2063">
        <v>0</v>
      </c>
      <c r="AA49" s="2063">
        <v>0</v>
      </c>
      <c r="AB49" s="2063">
        <v>0</v>
      </c>
      <c r="AC49" s="2063">
        <v>0</v>
      </c>
      <c r="AD49" s="2063">
        <v>0</v>
      </c>
      <c r="AE49" s="2063">
        <v>0</v>
      </c>
      <c r="AF49" s="2063">
        <v>0</v>
      </c>
      <c r="AG49" s="2063">
        <v>0</v>
      </c>
      <c r="AH49" s="2064">
        <v>12</v>
      </c>
      <c r="AI49" s="2012">
        <f t="shared" si="19"/>
        <v>12</v>
      </c>
      <c r="AJ49" s="1732"/>
    </row>
    <row r="50" spans="2:38" ht="15" thickBot="1" x14ac:dyDescent="0.4">
      <c r="B50" s="1735"/>
      <c r="C50" s="2066" t="s">
        <v>319</v>
      </c>
      <c r="D50" s="2067">
        <v>0</v>
      </c>
      <c r="E50" s="2068">
        <v>0</v>
      </c>
      <c r="F50" s="2068">
        <v>0</v>
      </c>
      <c r="G50" s="2068">
        <v>0</v>
      </c>
      <c r="H50" s="2068">
        <v>0</v>
      </c>
      <c r="I50" s="2068">
        <v>0</v>
      </c>
      <c r="J50" s="2068">
        <v>0</v>
      </c>
      <c r="K50" s="2068">
        <v>0</v>
      </c>
      <c r="L50" s="2068">
        <v>0</v>
      </c>
      <c r="M50" s="2068">
        <v>0</v>
      </c>
      <c r="N50" s="2068">
        <v>0</v>
      </c>
      <c r="O50" s="2068">
        <v>0</v>
      </c>
      <c r="P50" s="2068">
        <v>0</v>
      </c>
      <c r="Q50" s="2069">
        <v>0</v>
      </c>
      <c r="R50" s="2001"/>
      <c r="S50" s="2002"/>
      <c r="T50" s="2003"/>
      <c r="U50" s="2070">
        <v>0</v>
      </c>
      <c r="V50" s="2068">
        <v>0</v>
      </c>
      <c r="W50" s="2068">
        <v>0</v>
      </c>
      <c r="X50" s="2068">
        <v>0</v>
      </c>
      <c r="Y50" s="2068">
        <v>0</v>
      </c>
      <c r="Z50" s="2068">
        <v>0</v>
      </c>
      <c r="AA50" s="2068">
        <v>0</v>
      </c>
      <c r="AB50" s="2068">
        <v>0</v>
      </c>
      <c r="AC50" s="2068">
        <v>0</v>
      </c>
      <c r="AD50" s="2068">
        <v>0</v>
      </c>
      <c r="AE50" s="2068">
        <v>0</v>
      </c>
      <c r="AF50" s="2068">
        <v>0</v>
      </c>
      <c r="AG50" s="2068">
        <v>0</v>
      </c>
      <c r="AH50" s="2069">
        <v>0</v>
      </c>
      <c r="AI50" s="2017">
        <f t="shared" si="19"/>
        <v>0</v>
      </c>
      <c r="AJ50" s="1732"/>
      <c r="AK50" s="2413" t="str">
        <f>IF(AND('6A'!J122&lt;&gt;0,AI52&lt;&gt;'6A'!J122),"WARNING: Total Costs do not match Form 6A","")</f>
        <v/>
      </c>
      <c r="AL50" s="2415"/>
    </row>
    <row r="51" spans="2:38" ht="3.75" customHeight="1" thickBot="1" x14ac:dyDescent="0.4">
      <c r="B51" s="1735"/>
      <c r="C51" s="2071"/>
      <c r="D51" s="2052"/>
      <c r="E51" s="2052"/>
      <c r="F51" s="2052"/>
      <c r="G51" s="2052"/>
      <c r="H51" s="2052"/>
      <c r="I51" s="2052"/>
      <c r="J51" s="2052"/>
      <c r="K51" s="2052"/>
      <c r="L51" s="2052"/>
      <c r="M51" s="2002"/>
      <c r="N51" s="2002"/>
      <c r="O51" s="2002"/>
      <c r="P51" s="2002"/>
      <c r="Q51" s="2002"/>
      <c r="R51" s="2001"/>
      <c r="S51" s="2002"/>
      <c r="T51" s="2003"/>
      <c r="U51" s="2002"/>
      <c r="V51" s="2002"/>
      <c r="W51" s="2002"/>
      <c r="X51" s="2002"/>
      <c r="Y51" s="2002"/>
      <c r="Z51" s="2002"/>
      <c r="AA51" s="2002"/>
      <c r="AB51" s="2002"/>
      <c r="AC51" s="2002"/>
      <c r="AD51" s="2002"/>
      <c r="AE51" s="2002"/>
      <c r="AF51" s="2002"/>
      <c r="AG51" s="2002"/>
      <c r="AH51" s="2002"/>
      <c r="AI51" s="2049"/>
      <c r="AJ51" s="1732"/>
      <c r="AK51" s="2413"/>
      <c r="AL51" s="2415"/>
    </row>
    <row r="52" spans="2:38" ht="15" thickBot="1" x14ac:dyDescent="0.4">
      <c r="B52" s="1735"/>
      <c r="C52" s="2050" t="s">
        <v>320</v>
      </c>
      <c r="D52" s="2019">
        <f>SUM(D42:D50)</f>
        <v>0</v>
      </c>
      <c r="E52" s="2020">
        <f t="shared" ref="E52:J52" si="20">SUM(E42:E50)</f>
        <v>0</v>
      </c>
      <c r="F52" s="2020">
        <f t="shared" si="20"/>
        <v>0</v>
      </c>
      <c r="G52" s="2020">
        <f t="shared" si="20"/>
        <v>0</v>
      </c>
      <c r="H52" s="2020">
        <f t="shared" si="20"/>
        <v>0</v>
      </c>
      <c r="I52" s="2020">
        <f t="shared" si="20"/>
        <v>0</v>
      </c>
      <c r="J52" s="2020">
        <f t="shared" si="20"/>
        <v>0</v>
      </c>
      <c r="K52" s="2020">
        <f>SUM(K42:K50)</f>
        <v>0</v>
      </c>
      <c r="L52" s="2020">
        <f>SUM(L42:L50)</f>
        <v>0</v>
      </c>
      <c r="M52" s="2020">
        <f t="shared" ref="M52:AH52" si="21">SUM(M42:M50)</f>
        <v>0</v>
      </c>
      <c r="N52" s="2020">
        <f t="shared" si="21"/>
        <v>0</v>
      </c>
      <c r="O52" s="2020">
        <f t="shared" si="21"/>
        <v>0</v>
      </c>
      <c r="P52" s="2020">
        <f t="shared" si="21"/>
        <v>0</v>
      </c>
      <c r="Q52" s="2021">
        <f t="shared" si="21"/>
        <v>0</v>
      </c>
      <c r="R52" s="2001"/>
      <c r="S52" s="2002"/>
      <c r="T52" s="2003"/>
      <c r="U52" s="2019">
        <f t="shared" ref="U52:Z52" si="22">SUM(U42:U50)</f>
        <v>0</v>
      </c>
      <c r="V52" s="2020">
        <f t="shared" si="22"/>
        <v>0</v>
      </c>
      <c r="W52" s="2020">
        <f t="shared" si="22"/>
        <v>0</v>
      </c>
      <c r="X52" s="2020">
        <f t="shared" si="22"/>
        <v>0</v>
      </c>
      <c r="Y52" s="2020">
        <f>SUM(Y42:Y50)</f>
        <v>0</v>
      </c>
      <c r="Z52" s="2020">
        <f t="shared" si="22"/>
        <v>0</v>
      </c>
      <c r="AA52" s="2020">
        <f t="shared" si="21"/>
        <v>0</v>
      </c>
      <c r="AB52" s="2020">
        <f t="shared" si="21"/>
        <v>0</v>
      </c>
      <c r="AC52" s="2020">
        <f t="shared" si="21"/>
        <v>0</v>
      </c>
      <c r="AD52" s="2020">
        <f t="shared" si="21"/>
        <v>0</v>
      </c>
      <c r="AE52" s="2020">
        <f t="shared" si="21"/>
        <v>0</v>
      </c>
      <c r="AF52" s="2022">
        <f>SUM(AF42:AF50)</f>
        <v>0</v>
      </c>
      <c r="AG52" s="2022">
        <f t="shared" si="21"/>
        <v>0</v>
      </c>
      <c r="AH52" s="2021">
        <f t="shared" si="21"/>
        <v>12</v>
      </c>
      <c r="AI52" s="2072">
        <f>SUM(AI42:AI50)</f>
        <v>12</v>
      </c>
      <c r="AJ52" s="1732"/>
      <c r="AK52" s="2413"/>
      <c r="AL52" s="2415"/>
    </row>
    <row r="53" spans="2:38" ht="3.75" customHeight="1" thickBot="1" x14ac:dyDescent="0.4">
      <c r="B53" s="1735"/>
      <c r="C53" s="2052"/>
      <c r="D53" s="2002"/>
      <c r="E53" s="2002"/>
      <c r="F53" s="2002"/>
      <c r="G53" s="2002"/>
      <c r="H53" s="2002"/>
      <c r="I53" s="2052"/>
      <c r="J53" s="2052"/>
      <c r="K53" s="2052"/>
      <c r="L53" s="2052"/>
      <c r="M53" s="2002"/>
      <c r="N53" s="2002"/>
      <c r="O53" s="2002"/>
      <c r="P53" s="2002"/>
      <c r="Q53" s="2002"/>
      <c r="R53" s="2001"/>
      <c r="S53" s="2002"/>
      <c r="T53" s="2003"/>
      <c r="U53" s="2002"/>
      <c r="V53" s="2002"/>
      <c r="W53" s="2002"/>
      <c r="X53" s="2002"/>
      <c r="Y53" s="2002"/>
      <c r="Z53" s="2002"/>
      <c r="AA53" s="2002"/>
      <c r="AB53" s="2002"/>
      <c r="AC53" s="2002"/>
      <c r="AD53" s="2052"/>
      <c r="AE53" s="2052"/>
      <c r="AF53" s="2052"/>
      <c r="AG53" s="2052"/>
      <c r="AH53" s="2052"/>
      <c r="AI53" s="2071"/>
      <c r="AJ53" s="1732"/>
      <c r="AK53" s="379"/>
      <c r="AL53" s="379"/>
    </row>
    <row r="54" spans="2:38" ht="15.75" customHeight="1" thickBot="1" x14ac:dyDescent="0.4">
      <c r="B54" s="1735"/>
      <c r="C54" s="2073" t="s">
        <v>321</v>
      </c>
      <c r="D54" s="2019">
        <f>D39-D52</f>
        <v>0</v>
      </c>
      <c r="E54" s="2020">
        <f t="shared" ref="E54:AH54" si="23">E39-E52</f>
        <v>0</v>
      </c>
      <c r="F54" s="2020">
        <f t="shared" si="23"/>
        <v>0</v>
      </c>
      <c r="G54" s="2020">
        <f t="shared" si="23"/>
        <v>0</v>
      </c>
      <c r="H54" s="2020">
        <f t="shared" si="23"/>
        <v>0</v>
      </c>
      <c r="I54" s="2020">
        <f t="shared" si="23"/>
        <v>0</v>
      </c>
      <c r="J54" s="2020">
        <f t="shared" si="23"/>
        <v>0</v>
      </c>
      <c r="K54" s="2020">
        <f t="shared" si="23"/>
        <v>0</v>
      </c>
      <c r="L54" s="2020">
        <f t="shared" si="23"/>
        <v>0</v>
      </c>
      <c r="M54" s="2020">
        <f t="shared" si="23"/>
        <v>0</v>
      </c>
      <c r="N54" s="2020">
        <f t="shared" si="23"/>
        <v>0</v>
      </c>
      <c r="O54" s="2020">
        <f t="shared" si="23"/>
        <v>0</v>
      </c>
      <c r="P54" s="2020">
        <f t="shared" si="23"/>
        <v>0</v>
      </c>
      <c r="Q54" s="2021">
        <f t="shared" si="23"/>
        <v>0</v>
      </c>
      <c r="R54" s="2001"/>
      <c r="S54" s="2002"/>
      <c r="T54" s="2003"/>
      <c r="U54" s="2019">
        <f t="shared" si="23"/>
        <v>0</v>
      </c>
      <c r="V54" s="2020">
        <f t="shared" si="23"/>
        <v>0</v>
      </c>
      <c r="W54" s="2020">
        <f t="shared" si="23"/>
        <v>0</v>
      </c>
      <c r="X54" s="2020">
        <f t="shared" si="23"/>
        <v>0</v>
      </c>
      <c r="Y54" s="2020">
        <f t="shared" si="23"/>
        <v>0</v>
      </c>
      <c r="Z54" s="2020">
        <f t="shared" si="23"/>
        <v>0</v>
      </c>
      <c r="AA54" s="2020">
        <f t="shared" si="23"/>
        <v>0</v>
      </c>
      <c r="AB54" s="2020">
        <f t="shared" si="23"/>
        <v>0</v>
      </c>
      <c r="AC54" s="2020">
        <f t="shared" si="23"/>
        <v>0</v>
      </c>
      <c r="AD54" s="2020">
        <f t="shared" si="23"/>
        <v>0</v>
      </c>
      <c r="AE54" s="2020">
        <f t="shared" si="23"/>
        <v>0</v>
      </c>
      <c r="AF54" s="2022">
        <f t="shared" si="23"/>
        <v>0</v>
      </c>
      <c r="AG54" s="2022">
        <f t="shared" si="23"/>
        <v>0</v>
      </c>
      <c r="AH54" s="2021">
        <f t="shared" si="23"/>
        <v>0</v>
      </c>
      <c r="AI54" s="2023">
        <f>AI39-AI52</f>
        <v>0</v>
      </c>
      <c r="AJ54" s="1732"/>
      <c r="AK54" s="2413" t="str">
        <f>IF(AI54&lt;&gt;0,"WARNING: Should balance to zero","")</f>
        <v/>
      </c>
      <c r="AL54" s="2414"/>
    </row>
    <row r="55" spans="2:38" ht="7.5" customHeight="1" x14ac:dyDescent="0.35">
      <c r="B55" s="1735"/>
      <c r="C55" s="1580"/>
      <c r="D55" s="1580"/>
      <c r="E55" s="1758"/>
      <c r="F55" s="1758"/>
      <c r="G55" s="1758"/>
      <c r="H55" s="1758"/>
      <c r="I55" s="1758"/>
      <c r="J55" s="1758"/>
      <c r="K55" s="1758"/>
      <c r="L55" s="948"/>
      <c r="M55" s="948"/>
      <c r="N55" s="948"/>
      <c r="O55" s="948"/>
      <c r="P55" s="948"/>
      <c r="Q55" s="948"/>
      <c r="R55" s="1732"/>
      <c r="S55" s="948"/>
      <c r="T55" s="1734"/>
      <c r="U55" s="948"/>
      <c r="V55" s="948"/>
      <c r="W55" s="948"/>
      <c r="X55" s="948"/>
      <c r="Y55" s="948"/>
      <c r="Z55" s="948"/>
      <c r="AA55" s="948"/>
      <c r="AB55" s="948"/>
      <c r="AC55" s="948"/>
      <c r="AD55" s="948"/>
      <c r="AE55" s="948"/>
      <c r="AF55" s="948"/>
      <c r="AG55" s="948"/>
      <c r="AH55" s="948"/>
      <c r="AI55" s="948"/>
      <c r="AJ55" s="1732"/>
      <c r="AK55" s="2413"/>
      <c r="AL55" s="2414"/>
    </row>
    <row r="56" spans="2:38" x14ac:dyDescent="0.35">
      <c r="B56" s="1735"/>
      <c r="C56" s="1759" t="s">
        <v>322</v>
      </c>
      <c r="D56" s="948"/>
      <c r="E56" s="1758"/>
      <c r="F56" s="1758"/>
      <c r="G56" s="1758"/>
      <c r="H56" s="1758"/>
      <c r="I56" s="1758"/>
      <c r="J56" s="1758"/>
      <c r="K56" s="1758"/>
      <c r="L56" s="948"/>
      <c r="M56" s="948"/>
      <c r="N56" s="948"/>
      <c r="O56" s="948"/>
      <c r="P56" s="948"/>
      <c r="Q56" s="948"/>
      <c r="R56" s="1732"/>
      <c r="S56" s="948"/>
      <c r="T56" s="1734"/>
      <c r="U56" s="948"/>
      <c r="V56" s="948"/>
      <c r="W56" s="948"/>
      <c r="X56" s="948"/>
      <c r="Y56" s="948"/>
      <c r="Z56" s="948"/>
      <c r="AA56" s="948"/>
      <c r="AB56" s="948"/>
      <c r="AC56" s="948"/>
      <c r="AD56" s="948"/>
      <c r="AE56" s="948"/>
      <c r="AF56" s="948"/>
      <c r="AG56" s="948"/>
      <c r="AH56" s="948"/>
      <c r="AI56" s="948"/>
      <c r="AJ56" s="1732"/>
      <c r="AK56" s="2413"/>
      <c r="AL56" s="2414"/>
    </row>
    <row r="57" spans="2:38" ht="15" customHeight="1" x14ac:dyDescent="0.35">
      <c r="B57" s="1735"/>
      <c r="C57" s="2418"/>
      <c r="D57" s="2419"/>
      <c r="E57" s="2419"/>
      <c r="F57" s="2419"/>
      <c r="G57" s="2419"/>
      <c r="H57" s="2419"/>
      <c r="I57" s="2419"/>
      <c r="J57" s="2419"/>
      <c r="K57" s="2420"/>
      <c r="L57" s="948"/>
      <c r="M57" s="948"/>
      <c r="N57" s="948"/>
      <c r="O57" s="948"/>
      <c r="P57" s="948"/>
      <c r="Q57" s="948"/>
      <c r="R57" s="1732"/>
      <c r="S57" s="948"/>
      <c r="T57" s="1734"/>
      <c r="U57" s="948"/>
      <c r="V57" s="948"/>
      <c r="W57" s="948"/>
      <c r="X57" s="948"/>
      <c r="Y57" s="948"/>
      <c r="Z57" s="948"/>
      <c r="AA57" s="948"/>
      <c r="AB57" s="948"/>
      <c r="AC57" s="948"/>
      <c r="AD57" s="948"/>
      <c r="AE57" s="948"/>
      <c r="AF57" s="948"/>
      <c r="AG57" s="948"/>
      <c r="AH57" s="948"/>
      <c r="AI57" s="948"/>
      <c r="AJ57" s="1732"/>
    </row>
    <row r="58" spans="2:38" ht="15" customHeight="1" x14ac:dyDescent="0.35">
      <c r="B58" s="1735"/>
      <c r="C58" s="2421"/>
      <c r="D58" s="2422"/>
      <c r="E58" s="2422"/>
      <c r="F58" s="2422"/>
      <c r="G58" s="2422"/>
      <c r="H58" s="2422"/>
      <c r="I58" s="2422"/>
      <c r="J58" s="2422"/>
      <c r="K58" s="2423"/>
      <c r="L58" s="948"/>
      <c r="M58" s="948"/>
      <c r="N58" s="948"/>
      <c r="O58" s="948"/>
      <c r="P58" s="948"/>
      <c r="Q58" s="948"/>
      <c r="R58" s="1732"/>
      <c r="S58" s="948"/>
      <c r="T58" s="1734"/>
      <c r="U58" s="948"/>
      <c r="V58" s="948"/>
      <c r="W58" s="948"/>
      <c r="X58" s="948"/>
      <c r="Y58" s="948"/>
      <c r="Z58" s="948"/>
      <c r="AA58" s="948"/>
      <c r="AB58" s="948"/>
      <c r="AC58" s="948"/>
      <c r="AD58" s="948"/>
      <c r="AE58" s="948"/>
      <c r="AF58" s="948"/>
      <c r="AG58" s="948"/>
      <c r="AH58" s="948"/>
      <c r="AI58" s="948"/>
      <c r="AJ58" s="1732"/>
    </row>
    <row r="59" spans="2:38" ht="15" customHeight="1" x14ac:dyDescent="0.35">
      <c r="B59" s="1735"/>
      <c r="C59" s="2421"/>
      <c r="D59" s="2422"/>
      <c r="E59" s="2422"/>
      <c r="F59" s="2422"/>
      <c r="G59" s="2422"/>
      <c r="H59" s="2422"/>
      <c r="I59" s="2422"/>
      <c r="J59" s="2422"/>
      <c r="K59" s="2423"/>
      <c r="L59" s="948"/>
      <c r="M59" s="948"/>
      <c r="N59" s="948"/>
      <c r="O59" s="948"/>
      <c r="P59" s="948"/>
      <c r="Q59" s="948"/>
      <c r="R59" s="1732"/>
      <c r="S59" s="948"/>
      <c r="T59" s="1734"/>
      <c r="U59" s="948"/>
      <c r="V59" s="948"/>
      <c r="W59" s="948"/>
      <c r="X59" s="948"/>
      <c r="Y59" s="948"/>
      <c r="Z59" s="948"/>
      <c r="AA59" s="948"/>
      <c r="AB59" s="948"/>
      <c r="AC59" s="948"/>
      <c r="AD59" s="948"/>
      <c r="AE59" s="948"/>
      <c r="AF59" s="948"/>
      <c r="AG59" s="948"/>
      <c r="AH59" s="948"/>
      <c r="AI59" s="948"/>
      <c r="AJ59" s="1732"/>
    </row>
    <row r="60" spans="2:38" ht="15" customHeight="1" x14ac:dyDescent="0.35">
      <c r="B60" s="1735"/>
      <c r="C60" s="2424"/>
      <c r="D60" s="2425"/>
      <c r="E60" s="2425"/>
      <c r="F60" s="2425"/>
      <c r="G60" s="2425"/>
      <c r="H60" s="2425"/>
      <c r="I60" s="2425"/>
      <c r="J60" s="2425"/>
      <c r="K60" s="2426"/>
      <c r="L60" s="948"/>
      <c r="M60" s="948"/>
      <c r="N60" s="948"/>
      <c r="O60" s="948"/>
      <c r="P60" s="948"/>
      <c r="Q60" s="948"/>
      <c r="R60" s="1732"/>
      <c r="S60" s="948"/>
      <c r="T60" s="1734"/>
      <c r="U60" s="948"/>
      <c r="V60" s="948"/>
      <c r="W60" s="948"/>
      <c r="X60" s="948"/>
      <c r="Y60" s="948"/>
      <c r="Z60" s="948"/>
      <c r="AA60" s="948"/>
      <c r="AB60" s="948"/>
      <c r="AC60" s="948"/>
      <c r="AD60" s="948"/>
      <c r="AE60" s="948"/>
      <c r="AF60" s="948"/>
      <c r="AG60" s="948"/>
      <c r="AH60" s="948"/>
      <c r="AI60" s="948"/>
      <c r="AJ60" s="1732"/>
    </row>
    <row r="61" spans="2:38" ht="9" customHeight="1" thickBot="1" x14ac:dyDescent="0.4">
      <c r="B61" s="1760"/>
      <c r="C61" s="1761"/>
      <c r="D61" s="1762"/>
      <c r="E61" s="1762"/>
      <c r="F61" s="1762"/>
      <c r="G61" s="1762"/>
      <c r="H61" s="1762"/>
      <c r="I61" s="1762"/>
      <c r="J61" s="1762"/>
      <c r="K61" s="1762"/>
      <c r="L61" s="1763"/>
      <c r="M61" s="1763"/>
      <c r="N61" s="1763"/>
      <c r="O61" s="1763"/>
      <c r="P61" s="1763"/>
      <c r="Q61" s="1763"/>
      <c r="R61" s="1764"/>
      <c r="S61" s="948"/>
      <c r="T61" s="1765"/>
      <c r="U61" s="1763"/>
      <c r="V61" s="1763"/>
      <c r="W61" s="1763"/>
      <c r="X61" s="1763"/>
      <c r="Y61" s="1763"/>
      <c r="Z61" s="1763"/>
      <c r="AA61" s="1763"/>
      <c r="AB61" s="1763"/>
      <c r="AC61" s="1763"/>
      <c r="AD61" s="1763"/>
      <c r="AE61" s="1763"/>
      <c r="AF61" s="1763"/>
      <c r="AG61" s="1763"/>
      <c r="AH61" s="1763"/>
      <c r="AI61" s="1763"/>
      <c r="AJ61" s="1764"/>
    </row>
    <row r="62" spans="2:38" ht="3.75" customHeight="1" x14ac:dyDescent="0.35"/>
    <row r="63" spans="2:38" ht="3.75" customHeight="1" x14ac:dyDescent="0.35"/>
  </sheetData>
  <sheetProtection formatCells="0" formatColumns="0" formatRows="0" insertColumns="0" insertRows="0"/>
  <mergeCells count="8">
    <mergeCell ref="U12:AB12"/>
    <mergeCell ref="AK54:AL56"/>
    <mergeCell ref="AK50:AL52"/>
    <mergeCell ref="AK37:AL39"/>
    <mergeCell ref="C57:K60"/>
    <mergeCell ref="C12:J12"/>
    <mergeCell ref="C18:K18"/>
    <mergeCell ref="C41:K41"/>
  </mergeCells>
  <conditionalFormatting sqref="AK37:AL39">
    <cfRule type="containsText" dxfId="47" priority="3" operator="containsText" text="warning">
      <formula>NOT(ISERROR(SEARCH("warning",AK37)))</formula>
    </cfRule>
  </conditionalFormatting>
  <conditionalFormatting sqref="AK50:AL52">
    <cfRule type="containsText" dxfId="46" priority="2" operator="containsText" text="warning">
      <formula>NOT(ISERROR(SEARCH("warning",AK50)))</formula>
    </cfRule>
  </conditionalFormatting>
  <conditionalFormatting sqref="AK54">
    <cfRule type="containsText" dxfId="45" priority="1" operator="containsText" text="warning">
      <formula>NOT(ISERROR(SEARCH("warning",AK54)))</formula>
    </cfRule>
  </conditionalFormatting>
  <pageMargins left="0.25" right="0.25" top="0.75" bottom="0.75" header="0.3" footer="0.3"/>
  <pageSetup scale="69" fitToWidth="2" orientation="landscape" r:id="rId1"/>
  <headerFooter>
    <oddFooter>&amp;LForm 7B
Estimate of Cash Flow During Development&amp;CCFA Forms</oddFooter>
  </headerFooter>
  <rowBreaks count="1" manualBreakCount="1">
    <brk id="62" min="1" max="12"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B7:U55"/>
  <sheetViews>
    <sheetView showGridLines="0" zoomScale="90" zoomScaleNormal="90" zoomScaleSheetLayoutView="100" workbookViewId="0">
      <selection activeCell="F16" sqref="F16"/>
    </sheetView>
  </sheetViews>
  <sheetFormatPr defaultColWidth="9.08984375" defaultRowHeight="14.5" x14ac:dyDescent="0.35"/>
  <cols>
    <col min="1" max="2" width="1.7265625" style="379" customWidth="1"/>
    <col min="3" max="3" width="14.26953125" style="379" customWidth="1"/>
    <col min="4" max="4" width="5.26953125" style="379" bestFit="1" customWidth="1"/>
    <col min="5" max="5" width="8.36328125" style="379" bestFit="1" customWidth="1"/>
    <col min="6" max="7" width="10" style="379" bestFit="1" customWidth="1"/>
    <col min="8" max="8" width="11" style="379" customWidth="1"/>
    <col min="9" max="9" width="11.08984375" style="379" customWidth="1"/>
    <col min="10" max="10" width="12.26953125" style="379" customWidth="1"/>
    <col min="11" max="13" width="11.08984375" style="379" customWidth="1"/>
    <col min="14" max="14" width="11.7265625" style="379" bestFit="1" customWidth="1"/>
    <col min="15" max="16" width="12.6328125" style="379" bestFit="1" customWidth="1"/>
    <col min="17" max="17" width="1.7265625" style="379" customWidth="1"/>
    <col min="18" max="18" width="2.81640625" style="379" customWidth="1"/>
    <col min="19" max="16384" width="9.08984375" style="379"/>
  </cols>
  <sheetData>
    <row r="7" spans="2:21" ht="9" customHeight="1" thickBot="1" x14ac:dyDescent="0.4"/>
    <row r="8" spans="2:21" ht="9" customHeight="1" x14ac:dyDescent="0.35">
      <c r="B8" s="181"/>
      <c r="C8" s="595"/>
      <c r="D8" s="595"/>
      <c r="E8" s="596"/>
      <c r="F8" s="596"/>
      <c r="G8" s="596"/>
      <c r="H8" s="595"/>
      <c r="I8" s="595"/>
      <c r="J8" s="595"/>
      <c r="K8" s="595"/>
      <c r="L8" s="595"/>
      <c r="M8" s="595"/>
      <c r="N8" s="595"/>
      <c r="O8" s="595"/>
      <c r="P8" s="595"/>
      <c r="Q8" s="597"/>
    </row>
    <row r="9" spans="2:21" ht="18.5" x14ac:dyDescent="0.35">
      <c r="B9" s="4"/>
      <c r="C9" s="2228" t="s">
        <v>536</v>
      </c>
      <c r="D9" s="2228"/>
      <c r="E9" s="2228"/>
      <c r="F9" s="2228"/>
      <c r="G9" s="2228"/>
      <c r="H9" s="2228"/>
      <c r="I9" s="2228"/>
      <c r="J9" s="2228"/>
      <c r="K9" s="2228"/>
      <c r="L9" s="2228"/>
      <c r="M9" s="2228"/>
      <c r="N9" s="2228"/>
      <c r="O9" s="2228"/>
      <c r="P9" s="2228"/>
      <c r="Q9" s="598"/>
    </row>
    <row r="10" spans="2:21" x14ac:dyDescent="0.35">
      <c r="B10" s="4"/>
      <c r="C10" s="1"/>
      <c r="D10" s="1"/>
      <c r="E10" s="132"/>
      <c r="F10" s="132"/>
      <c r="G10" s="132"/>
      <c r="H10" s="1"/>
      <c r="I10" s="1"/>
      <c r="J10" s="1"/>
      <c r="K10" s="1"/>
      <c r="L10" s="1"/>
      <c r="M10" s="1"/>
      <c r="N10" s="1"/>
      <c r="O10" s="1"/>
      <c r="P10" s="1"/>
      <c r="Q10" s="598"/>
    </row>
    <row r="11" spans="2:21" ht="15" thickBot="1" x14ac:dyDescent="0.4">
      <c r="B11" s="452"/>
      <c r="C11" s="2315" t="str">
        <f>IF('1'!G5="","Enter Project Name on Form 1",(CONCATENATE("Project Name: ",'1'!G5)))</f>
        <v>Enter Project Name on Form 1</v>
      </c>
      <c r="D11" s="2315"/>
      <c r="E11" s="2315"/>
      <c r="F11" s="2315"/>
      <c r="G11" s="2315"/>
      <c r="H11" s="2315"/>
      <c r="I11" s="2315"/>
      <c r="J11" s="2315"/>
      <c r="K11" s="2315"/>
      <c r="L11" s="2431"/>
      <c r="M11" s="2315"/>
      <c r="N11" s="2315"/>
      <c r="O11" s="2315"/>
      <c r="P11" s="451"/>
      <c r="Q11" s="517"/>
    </row>
    <row r="12" spans="2:21" ht="22.5" customHeight="1" thickBot="1" x14ac:dyDescent="0.4">
      <c r="B12" s="4"/>
      <c r="C12" s="1"/>
      <c r="D12" s="1"/>
      <c r="E12" s="132"/>
      <c r="F12" s="132"/>
      <c r="G12" s="132"/>
      <c r="H12" s="1"/>
      <c r="I12" s="1"/>
      <c r="J12" s="1"/>
      <c r="K12" s="1"/>
      <c r="L12" s="1"/>
      <c r="M12" s="1"/>
      <c r="N12" s="1"/>
      <c r="O12" s="1"/>
      <c r="P12" s="1"/>
      <c r="Q12" s="598"/>
    </row>
    <row r="13" spans="2:21" ht="46.5" thickBot="1" x14ac:dyDescent="0.4">
      <c r="B13" s="4"/>
      <c r="C13" s="599" t="s">
        <v>324</v>
      </c>
      <c r="D13" s="600" t="s">
        <v>583</v>
      </c>
      <c r="E13" s="600" t="s">
        <v>1106</v>
      </c>
      <c r="F13" s="600" t="s">
        <v>1486</v>
      </c>
      <c r="G13" s="601" t="s">
        <v>524</v>
      </c>
      <c r="H13" s="602" t="s">
        <v>325</v>
      </c>
      <c r="I13" s="600" t="s">
        <v>1160</v>
      </c>
      <c r="J13" s="602" t="s">
        <v>326</v>
      </c>
      <c r="K13" s="602" t="s">
        <v>327</v>
      </c>
      <c r="L13" s="600" t="s">
        <v>328</v>
      </c>
      <c r="M13" s="1935" t="s">
        <v>1517</v>
      </c>
      <c r="N13" s="602" t="s">
        <v>329</v>
      </c>
      <c r="O13" s="602" t="s">
        <v>330</v>
      </c>
      <c r="P13" s="603" t="s">
        <v>331</v>
      </c>
      <c r="Q13" s="133"/>
      <c r="T13"/>
    </row>
    <row r="14" spans="2:21" x14ac:dyDescent="0.35">
      <c r="B14" s="4"/>
      <c r="C14" s="951" t="s">
        <v>530</v>
      </c>
      <c r="D14" s="2134"/>
      <c r="E14" s="2134" t="s">
        <v>530</v>
      </c>
      <c r="F14" s="952"/>
      <c r="G14" s="2134"/>
      <c r="H14" s="1768">
        <v>0</v>
      </c>
      <c r="I14" s="1768">
        <v>0</v>
      </c>
      <c r="J14" s="2107">
        <f>H14+I14</f>
        <v>0</v>
      </c>
      <c r="K14" s="1768">
        <v>0</v>
      </c>
      <c r="L14" s="2107">
        <f t="shared" ref="L14:L26" si="0">J14+K14</f>
        <v>0</v>
      </c>
      <c r="M14" s="1768">
        <v>0</v>
      </c>
      <c r="N14" s="2107">
        <f t="shared" ref="N14:N26" si="1">D14*H14*12</f>
        <v>0</v>
      </c>
      <c r="O14" s="2107">
        <f t="shared" ref="O14:O26" si="2">D14*K14*12</f>
        <v>0</v>
      </c>
      <c r="P14" s="2108">
        <f>N14+O14</f>
        <v>0</v>
      </c>
      <c r="Q14" s="133"/>
    </row>
    <row r="15" spans="2:21" x14ac:dyDescent="0.35">
      <c r="B15" s="4"/>
      <c r="C15" s="953"/>
      <c r="D15" s="954"/>
      <c r="E15" s="1568"/>
      <c r="F15" s="954"/>
      <c r="G15" s="1568"/>
      <c r="H15" s="955">
        <v>0</v>
      </c>
      <c r="I15" s="955">
        <v>0</v>
      </c>
      <c r="J15" s="2109">
        <f t="shared" ref="J15:J26" si="3">H15+I15</f>
        <v>0</v>
      </c>
      <c r="K15" s="955">
        <v>0</v>
      </c>
      <c r="L15" s="2109">
        <f t="shared" si="0"/>
        <v>0</v>
      </c>
      <c r="M15" s="955">
        <v>0</v>
      </c>
      <c r="N15" s="2109">
        <f t="shared" si="1"/>
        <v>0</v>
      </c>
      <c r="O15" s="2109">
        <f t="shared" si="2"/>
        <v>0</v>
      </c>
      <c r="P15" s="2110">
        <f t="shared" ref="P15:P26" si="4">N15+O15</f>
        <v>0</v>
      </c>
      <c r="Q15" s="133"/>
    </row>
    <row r="16" spans="2:21" ht="15" customHeight="1" x14ac:dyDescent="0.35">
      <c r="B16" s="4"/>
      <c r="C16" s="953"/>
      <c r="D16" s="954"/>
      <c r="E16" s="1568"/>
      <c r="F16" s="954"/>
      <c r="G16" s="1568"/>
      <c r="H16" s="955">
        <v>0</v>
      </c>
      <c r="I16" s="955">
        <v>0</v>
      </c>
      <c r="J16" s="2109">
        <f t="shared" si="3"/>
        <v>0</v>
      </c>
      <c r="K16" s="955">
        <v>0</v>
      </c>
      <c r="L16" s="2109">
        <f t="shared" si="0"/>
        <v>0</v>
      </c>
      <c r="M16" s="955">
        <v>0</v>
      </c>
      <c r="N16" s="2109">
        <f t="shared" si="1"/>
        <v>0</v>
      </c>
      <c r="O16" s="2109">
        <f t="shared" si="2"/>
        <v>0</v>
      </c>
      <c r="P16" s="2110">
        <f t="shared" si="4"/>
        <v>0</v>
      </c>
      <c r="Q16" s="598"/>
      <c r="S16" s="2432" t="str">
        <f>IF(L46&lt;&gt;'2A'!L39,"WARNING: Total Number of Low Income Units does not match Form 2A","")</f>
        <v/>
      </c>
      <c r="T16" s="2432"/>
      <c r="U16" s="2432"/>
    </row>
    <row r="17" spans="2:21" x14ac:dyDescent="0.35">
      <c r="B17" s="4"/>
      <c r="C17" s="953"/>
      <c r="D17" s="954"/>
      <c r="E17" s="1568"/>
      <c r="F17" s="954"/>
      <c r="G17" s="1568"/>
      <c r="H17" s="955">
        <v>0</v>
      </c>
      <c r="I17" s="955">
        <v>0</v>
      </c>
      <c r="J17" s="2109">
        <f>H17+I17</f>
        <v>0</v>
      </c>
      <c r="K17" s="955">
        <v>0</v>
      </c>
      <c r="L17" s="2109">
        <f t="shared" si="0"/>
        <v>0</v>
      </c>
      <c r="M17" s="955">
        <v>0</v>
      </c>
      <c r="N17" s="2109">
        <f t="shared" si="1"/>
        <v>0</v>
      </c>
      <c r="O17" s="2109">
        <f t="shared" si="2"/>
        <v>0</v>
      </c>
      <c r="P17" s="2110">
        <f t="shared" si="4"/>
        <v>0</v>
      </c>
      <c r="Q17" s="598"/>
      <c r="S17" s="2432"/>
      <c r="T17" s="2432"/>
      <c r="U17" s="2432"/>
    </row>
    <row r="18" spans="2:21" x14ac:dyDescent="0.35">
      <c r="B18" s="4"/>
      <c r="C18" s="953"/>
      <c r="D18" s="954"/>
      <c r="E18" s="1568"/>
      <c r="F18" s="954"/>
      <c r="G18" s="1568"/>
      <c r="H18" s="955">
        <v>0</v>
      </c>
      <c r="I18" s="955">
        <v>0</v>
      </c>
      <c r="J18" s="2109">
        <f t="shared" si="3"/>
        <v>0</v>
      </c>
      <c r="K18" s="955">
        <v>0</v>
      </c>
      <c r="L18" s="2109">
        <f t="shared" si="0"/>
        <v>0</v>
      </c>
      <c r="M18" s="955">
        <v>0</v>
      </c>
      <c r="N18" s="2109">
        <f t="shared" si="1"/>
        <v>0</v>
      </c>
      <c r="O18" s="2109">
        <f t="shared" si="2"/>
        <v>0</v>
      </c>
      <c r="P18" s="2110">
        <f t="shared" si="4"/>
        <v>0</v>
      </c>
      <c r="Q18" s="598"/>
      <c r="S18" s="2432"/>
      <c r="T18" s="2432"/>
      <c r="U18" s="2432"/>
    </row>
    <row r="19" spans="2:21" x14ac:dyDescent="0.35">
      <c r="B19" s="4"/>
      <c r="C19" s="953"/>
      <c r="D19" s="954"/>
      <c r="E19" s="1568"/>
      <c r="F19" s="954"/>
      <c r="G19" s="1568"/>
      <c r="H19" s="955">
        <v>0</v>
      </c>
      <c r="I19" s="955">
        <v>0</v>
      </c>
      <c r="J19" s="2109">
        <f>H19+I19</f>
        <v>0</v>
      </c>
      <c r="K19" s="955">
        <v>0</v>
      </c>
      <c r="L19" s="2109">
        <f t="shared" si="0"/>
        <v>0</v>
      </c>
      <c r="M19" s="955">
        <v>0</v>
      </c>
      <c r="N19" s="2109">
        <f t="shared" si="1"/>
        <v>0</v>
      </c>
      <c r="O19" s="2109">
        <f t="shared" si="2"/>
        <v>0</v>
      </c>
      <c r="P19" s="2110">
        <f t="shared" si="4"/>
        <v>0</v>
      </c>
      <c r="Q19" s="598"/>
    </row>
    <row r="20" spans="2:21" x14ac:dyDescent="0.35">
      <c r="B20" s="4"/>
      <c r="C20" s="953"/>
      <c r="D20" s="954"/>
      <c r="E20" s="1568"/>
      <c r="F20" s="954"/>
      <c r="G20" s="1568"/>
      <c r="H20" s="955">
        <v>0</v>
      </c>
      <c r="I20" s="955">
        <v>0</v>
      </c>
      <c r="J20" s="2109">
        <f t="shared" si="3"/>
        <v>0</v>
      </c>
      <c r="K20" s="955">
        <v>0</v>
      </c>
      <c r="L20" s="2109">
        <f t="shared" si="0"/>
        <v>0</v>
      </c>
      <c r="M20" s="955">
        <v>0</v>
      </c>
      <c r="N20" s="2109">
        <f t="shared" si="1"/>
        <v>0</v>
      </c>
      <c r="O20" s="2109">
        <f t="shared" si="2"/>
        <v>0</v>
      </c>
      <c r="P20" s="2110">
        <f t="shared" si="4"/>
        <v>0</v>
      </c>
      <c r="Q20" s="598"/>
    </row>
    <row r="21" spans="2:21" x14ac:dyDescent="0.35">
      <c r="B21" s="4"/>
      <c r="C21" s="953"/>
      <c r="D21" s="954"/>
      <c r="E21" s="1568"/>
      <c r="F21" s="954"/>
      <c r="G21" s="1568"/>
      <c r="H21" s="955">
        <v>0</v>
      </c>
      <c r="I21" s="955">
        <v>0</v>
      </c>
      <c r="J21" s="2109">
        <f t="shared" si="3"/>
        <v>0</v>
      </c>
      <c r="K21" s="955">
        <v>0</v>
      </c>
      <c r="L21" s="2109">
        <f t="shared" si="0"/>
        <v>0</v>
      </c>
      <c r="M21" s="955">
        <v>0</v>
      </c>
      <c r="N21" s="2109">
        <f t="shared" si="1"/>
        <v>0</v>
      </c>
      <c r="O21" s="2109">
        <f t="shared" si="2"/>
        <v>0</v>
      </c>
      <c r="P21" s="2110">
        <f t="shared" si="4"/>
        <v>0</v>
      </c>
      <c r="Q21" s="598"/>
    </row>
    <row r="22" spans="2:21" x14ac:dyDescent="0.35">
      <c r="B22" s="4"/>
      <c r="C22" s="953"/>
      <c r="D22" s="954"/>
      <c r="E22" s="1568"/>
      <c r="F22" s="954"/>
      <c r="G22" s="1568"/>
      <c r="H22" s="955">
        <v>0</v>
      </c>
      <c r="I22" s="955">
        <v>0</v>
      </c>
      <c r="J22" s="2109">
        <f t="shared" si="3"/>
        <v>0</v>
      </c>
      <c r="K22" s="955">
        <v>0</v>
      </c>
      <c r="L22" s="2109">
        <f t="shared" si="0"/>
        <v>0</v>
      </c>
      <c r="M22" s="955">
        <v>0</v>
      </c>
      <c r="N22" s="2109">
        <f t="shared" si="1"/>
        <v>0</v>
      </c>
      <c r="O22" s="2109">
        <f t="shared" si="2"/>
        <v>0</v>
      </c>
      <c r="P22" s="2110">
        <f t="shared" si="4"/>
        <v>0</v>
      </c>
      <c r="Q22" s="133"/>
    </row>
    <row r="23" spans="2:21" x14ac:dyDescent="0.35">
      <c r="B23" s="4"/>
      <c r="C23" s="953"/>
      <c r="D23" s="954"/>
      <c r="E23" s="1568"/>
      <c r="F23" s="954"/>
      <c r="G23" s="1568"/>
      <c r="H23" s="955">
        <v>0</v>
      </c>
      <c r="I23" s="955">
        <v>0</v>
      </c>
      <c r="J23" s="2109">
        <f t="shared" si="3"/>
        <v>0</v>
      </c>
      <c r="K23" s="955">
        <v>0</v>
      </c>
      <c r="L23" s="2109">
        <f t="shared" si="0"/>
        <v>0</v>
      </c>
      <c r="M23" s="955">
        <v>0</v>
      </c>
      <c r="N23" s="2109">
        <f t="shared" si="1"/>
        <v>0</v>
      </c>
      <c r="O23" s="2109">
        <f t="shared" si="2"/>
        <v>0</v>
      </c>
      <c r="P23" s="2110">
        <f t="shared" si="4"/>
        <v>0</v>
      </c>
      <c r="Q23" s="133"/>
    </row>
    <row r="24" spans="2:21" x14ac:dyDescent="0.35">
      <c r="B24" s="4"/>
      <c r="C24" s="953"/>
      <c r="D24" s="954"/>
      <c r="E24" s="1568"/>
      <c r="F24" s="954"/>
      <c r="G24" s="1568"/>
      <c r="H24" s="955">
        <v>0</v>
      </c>
      <c r="I24" s="955">
        <v>0</v>
      </c>
      <c r="J24" s="2109">
        <f t="shared" si="3"/>
        <v>0</v>
      </c>
      <c r="K24" s="955">
        <v>0</v>
      </c>
      <c r="L24" s="2109">
        <f t="shared" si="0"/>
        <v>0</v>
      </c>
      <c r="M24" s="955">
        <v>0</v>
      </c>
      <c r="N24" s="2109">
        <f t="shared" si="1"/>
        <v>0</v>
      </c>
      <c r="O24" s="2109">
        <f t="shared" si="2"/>
        <v>0</v>
      </c>
      <c r="P24" s="2110">
        <f t="shared" si="4"/>
        <v>0</v>
      </c>
      <c r="Q24" s="133"/>
    </row>
    <row r="25" spans="2:21" x14ac:dyDescent="0.35">
      <c r="B25" s="4"/>
      <c r="C25" s="953"/>
      <c r="D25" s="954"/>
      <c r="E25" s="1568"/>
      <c r="F25" s="954"/>
      <c r="G25" s="1568"/>
      <c r="H25" s="955">
        <v>0</v>
      </c>
      <c r="I25" s="955">
        <v>0</v>
      </c>
      <c r="J25" s="2109">
        <f t="shared" si="3"/>
        <v>0</v>
      </c>
      <c r="K25" s="955">
        <v>0</v>
      </c>
      <c r="L25" s="2109">
        <f t="shared" si="0"/>
        <v>0</v>
      </c>
      <c r="M25" s="955">
        <v>0</v>
      </c>
      <c r="N25" s="2109">
        <f t="shared" si="1"/>
        <v>0</v>
      </c>
      <c r="O25" s="2109">
        <f t="shared" si="2"/>
        <v>0</v>
      </c>
      <c r="P25" s="2110">
        <f t="shared" si="4"/>
        <v>0</v>
      </c>
      <c r="Q25" s="133"/>
    </row>
    <row r="26" spans="2:21" x14ac:dyDescent="0.35">
      <c r="B26" s="4"/>
      <c r="C26" s="956"/>
      <c r="D26" s="957"/>
      <c r="E26" s="1568"/>
      <c r="F26" s="957"/>
      <c r="G26" s="1568"/>
      <c r="H26" s="958">
        <v>0</v>
      </c>
      <c r="I26" s="958">
        <v>0</v>
      </c>
      <c r="J26" s="2111">
        <f t="shared" si="3"/>
        <v>0</v>
      </c>
      <c r="K26" s="958">
        <v>0</v>
      </c>
      <c r="L26" s="2111">
        <f t="shared" si="0"/>
        <v>0</v>
      </c>
      <c r="M26" s="958">
        <v>0</v>
      </c>
      <c r="N26" s="2111">
        <f t="shared" si="1"/>
        <v>0</v>
      </c>
      <c r="O26" s="2111">
        <f t="shared" si="2"/>
        <v>0</v>
      </c>
      <c r="P26" s="2112">
        <f t="shared" si="4"/>
        <v>0</v>
      </c>
      <c r="Q26" s="133"/>
    </row>
    <row r="27" spans="2:21" ht="3.75" customHeight="1" x14ac:dyDescent="0.35">
      <c r="B27" s="4"/>
      <c r="C27" s="1569"/>
      <c r="D27" s="1570">
        <f>SUM(D14:D26)</f>
        <v>0</v>
      </c>
      <c r="E27" s="1570"/>
      <c r="F27" s="1570"/>
      <c r="G27" s="1570"/>
      <c r="H27" s="1288"/>
      <c r="I27" s="1288"/>
      <c r="J27" s="1289"/>
      <c r="K27" s="1288"/>
      <c r="L27" s="1289"/>
      <c r="M27" s="1288"/>
      <c r="N27" s="1289"/>
      <c r="O27" s="1289"/>
      <c r="P27" s="1290"/>
      <c r="Q27" s="133"/>
    </row>
    <row r="28" spans="2:21" x14ac:dyDescent="0.35">
      <c r="B28" s="4"/>
      <c r="C28" s="2433" t="s">
        <v>1481</v>
      </c>
      <c r="D28" s="2434"/>
      <c r="E28" s="2434"/>
      <c r="F28" s="2434"/>
      <c r="G28" s="2434"/>
      <c r="H28" s="2434"/>
      <c r="I28" s="2434"/>
      <c r="J28" s="2434"/>
      <c r="K28" s="2434"/>
      <c r="L28" s="2434"/>
      <c r="M28" s="2434"/>
      <c r="N28" s="2434"/>
      <c r="O28" s="2434"/>
      <c r="P28" s="2435"/>
      <c r="Q28" s="133"/>
    </row>
    <row r="29" spans="2:21" x14ac:dyDescent="0.35">
      <c r="B29" s="4"/>
      <c r="C29" s="2113" t="s">
        <v>332</v>
      </c>
      <c r="D29" s="701"/>
      <c r="E29" s="1571"/>
      <c r="F29" s="701"/>
      <c r="G29" s="1571"/>
      <c r="H29" s="2114">
        <v>0</v>
      </c>
      <c r="I29" s="2115"/>
      <c r="J29" s="2116"/>
      <c r="K29" s="2115"/>
      <c r="L29" s="2117">
        <f>H29</f>
        <v>0</v>
      </c>
      <c r="M29" s="2115"/>
      <c r="N29" s="2111">
        <f>D29*H29*12</f>
        <v>0</v>
      </c>
      <c r="O29" s="2118"/>
      <c r="P29" s="2119">
        <f>N29</f>
        <v>0</v>
      </c>
      <c r="Q29" s="133"/>
      <c r="S29" s="2415" t="str">
        <f>IF(O31&lt;&gt;'8B'!F20,"WARNING: Total PHA/HUD/USDA Subsidy does not match Form 8B","")</f>
        <v/>
      </c>
      <c r="T29" s="2415"/>
      <c r="U29" s="2415"/>
    </row>
    <row r="30" spans="2:21" ht="15.75" customHeight="1" thickBot="1" x14ac:dyDescent="0.4">
      <c r="B30" s="4"/>
      <c r="C30" s="2120" t="s">
        <v>587</v>
      </c>
      <c r="D30" s="699"/>
      <c r="E30" s="1568"/>
      <c r="F30" s="699"/>
      <c r="G30" s="1568"/>
      <c r="H30" s="700">
        <v>0</v>
      </c>
      <c r="I30" s="1770"/>
      <c r="J30" s="2116"/>
      <c r="K30" s="2115"/>
      <c r="L30" s="2111">
        <f>J30+K30</f>
        <v>0</v>
      </c>
      <c r="M30" s="1771"/>
      <c r="N30" s="2111">
        <f>D30*H30*12</f>
        <v>0</v>
      </c>
      <c r="O30" s="2116"/>
      <c r="P30" s="2112">
        <f>N30</f>
        <v>0</v>
      </c>
      <c r="Q30" s="133"/>
      <c r="S30" s="2415"/>
      <c r="T30" s="2415"/>
      <c r="U30" s="2415"/>
    </row>
    <row r="31" spans="2:21" ht="15.5" thickTop="1" thickBot="1" x14ac:dyDescent="0.4">
      <c r="B31" s="1291"/>
      <c r="C31" s="604" t="s">
        <v>83</v>
      </c>
      <c r="D31" s="605">
        <f>D27+SUM(D29:D30)</f>
        <v>0</v>
      </c>
      <c r="E31" s="606"/>
      <c r="F31" s="607"/>
      <c r="G31" s="607"/>
      <c r="H31" s="1240"/>
      <c r="I31" s="1240"/>
      <c r="J31" s="608"/>
      <c r="K31" s="608"/>
      <c r="L31" s="608"/>
      <c r="M31" s="1769"/>
      <c r="N31" s="609">
        <f>SUM(N14:N30)</f>
        <v>0</v>
      </c>
      <c r="O31" s="935">
        <f>SUM(O14:O26)</f>
        <v>0</v>
      </c>
      <c r="P31" s="610">
        <f>SUM(P14:P30)</f>
        <v>0</v>
      </c>
      <c r="Q31" s="1286"/>
      <c r="S31" s="2415"/>
      <c r="T31" s="2415"/>
      <c r="U31" s="2415"/>
    </row>
    <row r="32" spans="2:21" x14ac:dyDescent="0.35">
      <c r="B32" s="4"/>
      <c r="C32" s="611"/>
      <c r="D32" s="612"/>
      <c r="E32" s="613"/>
      <c r="F32" s="613"/>
      <c r="G32" s="613"/>
      <c r="H32" s="1536"/>
      <c r="I32" s="613"/>
      <c r="J32" s="613"/>
      <c r="K32" s="613"/>
      <c r="L32" s="613"/>
      <c r="M32" s="1128"/>
      <c r="N32" s="614"/>
      <c r="O32" s="615"/>
      <c r="P32" s="614"/>
      <c r="Q32" s="133"/>
    </row>
    <row r="33" spans="2:21" x14ac:dyDescent="0.35">
      <c r="B33" s="4"/>
      <c r="C33" s="383" t="s">
        <v>584</v>
      </c>
      <c r="D33" s="1054"/>
      <c r="E33" s="1054"/>
      <c r="F33" s="1054"/>
      <c r="G33" s="1054"/>
      <c r="H33" s="1054"/>
      <c r="I33" s="1054"/>
      <c r="J33" s="1054"/>
      <c r="K33" s="1054"/>
      <c r="L33" s="1054"/>
      <c r="M33" s="1054"/>
      <c r="N33" s="1054"/>
      <c r="O33" s="1539"/>
      <c r="P33" s="1054"/>
      <c r="Q33" s="1286"/>
      <c r="S33" s="2415" t="str">
        <f>IF(D29&lt;&gt;'2A'!O39,"WARNING: Total Number of CAUs/Manager Units does not match Form 2A","")</f>
        <v/>
      </c>
      <c r="T33" s="2415"/>
      <c r="U33" s="2415"/>
    </row>
    <row r="34" spans="2:21" ht="7.5" customHeight="1" thickBot="1" x14ac:dyDescent="0.4">
      <c r="B34" s="4"/>
      <c r="C34" s="1463"/>
      <c r="D34" s="130"/>
      <c r="E34" s="129"/>
      <c r="F34" s="129"/>
      <c r="G34" s="129"/>
      <c r="H34" s="129"/>
      <c r="I34" s="129"/>
      <c r="J34" s="129"/>
      <c r="K34" s="129"/>
      <c r="L34" s="129"/>
      <c r="M34" s="129"/>
      <c r="N34" s="129"/>
      <c r="O34" s="129"/>
      <c r="P34" s="1128"/>
      <c r="Q34" s="1464"/>
      <c r="S34" s="2415"/>
      <c r="T34" s="2415"/>
      <c r="U34" s="2415"/>
    </row>
    <row r="35" spans="2:21" ht="29.5" thickBot="1" x14ac:dyDescent="0.4">
      <c r="B35" s="4"/>
      <c r="C35" s="1465" t="s">
        <v>36</v>
      </c>
      <c r="D35" s="1466" t="s">
        <v>37</v>
      </c>
      <c r="E35" s="1467" t="s">
        <v>38</v>
      </c>
      <c r="F35" s="1467" t="s">
        <v>39</v>
      </c>
      <c r="G35" s="1467" t="s">
        <v>560</v>
      </c>
      <c r="H35" s="1467" t="s">
        <v>561</v>
      </c>
      <c r="I35" s="1468" t="s">
        <v>562</v>
      </c>
      <c r="J35" s="1468" t="s">
        <v>563</v>
      </c>
      <c r="K35" s="1469" t="s">
        <v>564</v>
      </c>
      <c r="L35" s="2148" t="s">
        <v>588</v>
      </c>
      <c r="M35" s="1128"/>
      <c r="N35" s="1128"/>
      <c r="O35" s="1128"/>
      <c r="P35" s="1128"/>
      <c r="Q35" s="1470"/>
      <c r="S35" s="2415"/>
      <c r="T35" s="2415"/>
      <c r="U35" s="2415"/>
    </row>
    <row r="36" spans="2:21" x14ac:dyDescent="0.35">
      <c r="B36" s="4"/>
      <c r="C36" s="1471">
        <v>0.25</v>
      </c>
      <c r="D36" s="1472">
        <f t="shared" ref="D36:K45" si="5">SUMIFS($D$13:$D$31,$C$13:$C$31,$C36,$E$13:$E$31,D$35)</f>
        <v>0</v>
      </c>
      <c r="E36" s="1473">
        <f t="shared" si="5"/>
        <v>0</v>
      </c>
      <c r="F36" s="1473">
        <f t="shared" si="5"/>
        <v>0</v>
      </c>
      <c r="G36" s="1473">
        <f t="shared" si="5"/>
        <v>0</v>
      </c>
      <c r="H36" s="1473">
        <f t="shared" si="5"/>
        <v>0</v>
      </c>
      <c r="I36" s="1473">
        <f t="shared" si="5"/>
        <v>0</v>
      </c>
      <c r="J36" s="1473">
        <f t="shared" si="5"/>
        <v>0</v>
      </c>
      <c r="K36" s="1474">
        <f t="shared" si="5"/>
        <v>0</v>
      </c>
      <c r="L36" s="1578">
        <f t="shared" ref="L36:L45" si="6">SUM(D36:K36)</f>
        <v>0</v>
      </c>
      <c r="M36" s="1128"/>
      <c r="N36" s="1128"/>
      <c r="O36" s="1128"/>
      <c r="P36" s="1128"/>
      <c r="Q36" s="1470"/>
    </row>
    <row r="37" spans="2:21" x14ac:dyDescent="0.35">
      <c r="B37" s="4"/>
      <c r="C37" s="1475">
        <v>0.3</v>
      </c>
      <c r="D37" s="1476">
        <f t="shared" si="5"/>
        <v>0</v>
      </c>
      <c r="E37" s="1477">
        <f t="shared" si="5"/>
        <v>0</v>
      </c>
      <c r="F37" s="1477">
        <f t="shared" si="5"/>
        <v>0</v>
      </c>
      <c r="G37" s="1477">
        <f t="shared" si="5"/>
        <v>0</v>
      </c>
      <c r="H37" s="1477">
        <f t="shared" si="5"/>
        <v>0</v>
      </c>
      <c r="I37" s="1477">
        <f t="shared" si="5"/>
        <v>0</v>
      </c>
      <c r="J37" s="1477">
        <f t="shared" si="5"/>
        <v>0</v>
      </c>
      <c r="K37" s="1478">
        <f t="shared" si="5"/>
        <v>0</v>
      </c>
      <c r="L37" s="1479">
        <f t="shared" si="6"/>
        <v>0</v>
      </c>
      <c r="M37" s="1128"/>
      <c r="N37" s="1128"/>
      <c r="O37" s="1128"/>
      <c r="P37" s="1128"/>
      <c r="Q37" s="1470"/>
      <c r="S37" s="2432" t="str">
        <f>IF(D30&lt;&gt;'2A'!N39,"WARNING: Total Number of Market Rate Units does not match Form 2A","")</f>
        <v/>
      </c>
      <c r="T37" s="2432"/>
      <c r="U37" s="2432"/>
    </row>
    <row r="38" spans="2:21" x14ac:dyDescent="0.35">
      <c r="B38" s="4"/>
      <c r="C38" s="1475">
        <v>0.35</v>
      </c>
      <c r="D38" s="1476">
        <f t="shared" si="5"/>
        <v>0</v>
      </c>
      <c r="E38" s="1477">
        <f t="shared" si="5"/>
        <v>0</v>
      </c>
      <c r="F38" s="1477">
        <f t="shared" si="5"/>
        <v>0</v>
      </c>
      <c r="G38" s="1477">
        <f t="shared" si="5"/>
        <v>0</v>
      </c>
      <c r="H38" s="1477">
        <f t="shared" si="5"/>
        <v>0</v>
      </c>
      <c r="I38" s="1477">
        <f t="shared" si="5"/>
        <v>0</v>
      </c>
      <c r="J38" s="1477">
        <f t="shared" si="5"/>
        <v>0</v>
      </c>
      <c r="K38" s="1478">
        <f t="shared" si="5"/>
        <v>0</v>
      </c>
      <c r="L38" s="1479">
        <f t="shared" si="6"/>
        <v>0</v>
      </c>
      <c r="M38" s="1128"/>
      <c r="N38" s="1128"/>
      <c r="O38" s="1128"/>
      <c r="P38" s="1128"/>
      <c r="Q38" s="1470"/>
      <c r="S38" s="2432"/>
      <c r="T38" s="2432"/>
      <c r="U38" s="2432"/>
    </row>
    <row r="39" spans="2:21" x14ac:dyDescent="0.35">
      <c r="B39" s="4"/>
      <c r="C39" s="1475">
        <v>0.4</v>
      </c>
      <c r="D39" s="1476">
        <f t="shared" si="5"/>
        <v>0</v>
      </c>
      <c r="E39" s="1477">
        <f t="shared" si="5"/>
        <v>0</v>
      </c>
      <c r="F39" s="1477">
        <f t="shared" si="5"/>
        <v>0</v>
      </c>
      <c r="G39" s="1477">
        <f t="shared" si="5"/>
        <v>0</v>
      </c>
      <c r="H39" s="1477">
        <f t="shared" si="5"/>
        <v>0</v>
      </c>
      <c r="I39" s="1477">
        <f t="shared" si="5"/>
        <v>0</v>
      </c>
      <c r="J39" s="1477">
        <f t="shared" si="5"/>
        <v>0</v>
      </c>
      <c r="K39" s="1478">
        <f t="shared" si="5"/>
        <v>0</v>
      </c>
      <c r="L39" s="1479">
        <f t="shared" si="6"/>
        <v>0</v>
      </c>
      <c r="M39" s="1128"/>
      <c r="N39" s="1128"/>
      <c r="O39" s="1128"/>
      <c r="P39" s="1128"/>
      <c r="Q39" s="1470"/>
      <c r="S39" s="2432"/>
      <c r="T39" s="2432"/>
      <c r="U39" s="2432"/>
    </row>
    <row r="40" spans="2:21" x14ac:dyDescent="0.35">
      <c r="B40" s="4"/>
      <c r="C40" s="1475">
        <v>0.45</v>
      </c>
      <c r="D40" s="1476">
        <f t="shared" si="5"/>
        <v>0</v>
      </c>
      <c r="E40" s="1477">
        <f t="shared" si="5"/>
        <v>0</v>
      </c>
      <c r="F40" s="1477">
        <f t="shared" si="5"/>
        <v>0</v>
      </c>
      <c r="G40" s="1477">
        <f t="shared" si="5"/>
        <v>0</v>
      </c>
      <c r="H40" s="1477">
        <f t="shared" si="5"/>
        <v>0</v>
      </c>
      <c r="I40" s="1477">
        <f t="shared" si="5"/>
        <v>0</v>
      </c>
      <c r="J40" s="1477">
        <f t="shared" si="5"/>
        <v>0</v>
      </c>
      <c r="K40" s="1478">
        <f t="shared" si="5"/>
        <v>0</v>
      </c>
      <c r="L40" s="1479">
        <f t="shared" si="6"/>
        <v>0</v>
      </c>
      <c r="M40" s="1128"/>
      <c r="N40" s="1128"/>
      <c r="O40" s="1128"/>
      <c r="P40" s="1128"/>
      <c r="Q40" s="1470"/>
    </row>
    <row r="41" spans="2:21" x14ac:dyDescent="0.35">
      <c r="B41" s="4"/>
      <c r="C41" s="1475">
        <v>0.5</v>
      </c>
      <c r="D41" s="1476">
        <f t="shared" si="5"/>
        <v>0</v>
      </c>
      <c r="E41" s="1477">
        <f t="shared" si="5"/>
        <v>0</v>
      </c>
      <c r="F41" s="1477">
        <f t="shared" si="5"/>
        <v>0</v>
      </c>
      <c r="G41" s="1477">
        <f t="shared" si="5"/>
        <v>0</v>
      </c>
      <c r="H41" s="1477">
        <f t="shared" si="5"/>
        <v>0</v>
      </c>
      <c r="I41" s="1477">
        <f t="shared" si="5"/>
        <v>0</v>
      </c>
      <c r="J41" s="1477">
        <f t="shared" si="5"/>
        <v>0</v>
      </c>
      <c r="K41" s="1478">
        <f t="shared" si="5"/>
        <v>0</v>
      </c>
      <c r="L41" s="1479">
        <f t="shared" si="6"/>
        <v>0</v>
      </c>
      <c r="M41" s="1128"/>
      <c r="N41" s="1128"/>
      <c r="O41" s="1128"/>
      <c r="P41" s="1128"/>
      <c r="Q41" s="1470"/>
    </row>
    <row r="42" spans="2:21" x14ac:dyDescent="0.35">
      <c r="B42" s="4"/>
      <c r="C42" s="1475">
        <v>0.55000000000000004</v>
      </c>
      <c r="D42" s="1476">
        <f t="shared" si="5"/>
        <v>0</v>
      </c>
      <c r="E42" s="1477">
        <f t="shared" si="5"/>
        <v>0</v>
      </c>
      <c r="F42" s="1477">
        <f t="shared" si="5"/>
        <v>0</v>
      </c>
      <c r="G42" s="1477">
        <f t="shared" si="5"/>
        <v>0</v>
      </c>
      <c r="H42" s="1477">
        <f t="shared" si="5"/>
        <v>0</v>
      </c>
      <c r="I42" s="1477">
        <f t="shared" si="5"/>
        <v>0</v>
      </c>
      <c r="J42" s="1477">
        <f t="shared" si="5"/>
        <v>0</v>
      </c>
      <c r="K42" s="1478">
        <f t="shared" si="5"/>
        <v>0</v>
      </c>
      <c r="L42" s="1479">
        <f t="shared" si="6"/>
        <v>0</v>
      </c>
      <c r="M42" s="1128"/>
      <c r="N42" s="1128"/>
      <c r="O42" s="1128"/>
      <c r="P42" s="1128"/>
      <c r="Q42" s="1470"/>
    </row>
    <row r="43" spans="2:21" x14ac:dyDescent="0.35">
      <c r="B43" s="4"/>
      <c r="C43" s="1475">
        <v>0.6</v>
      </c>
      <c r="D43" s="1476">
        <f t="shared" si="5"/>
        <v>0</v>
      </c>
      <c r="E43" s="1477">
        <f t="shared" si="5"/>
        <v>0</v>
      </c>
      <c r="F43" s="1477">
        <f t="shared" si="5"/>
        <v>0</v>
      </c>
      <c r="G43" s="1477">
        <f t="shared" si="5"/>
        <v>0</v>
      </c>
      <c r="H43" s="1477">
        <f t="shared" si="5"/>
        <v>0</v>
      </c>
      <c r="I43" s="1477">
        <f t="shared" si="5"/>
        <v>0</v>
      </c>
      <c r="J43" s="1477">
        <f t="shared" si="5"/>
        <v>0</v>
      </c>
      <c r="K43" s="1478">
        <f t="shared" si="5"/>
        <v>0</v>
      </c>
      <c r="L43" s="1479">
        <f t="shared" si="6"/>
        <v>0</v>
      </c>
      <c r="M43" s="1128"/>
      <c r="N43" s="1128"/>
      <c r="O43" s="1128"/>
      <c r="P43" s="1128"/>
      <c r="Q43" s="1470"/>
    </row>
    <row r="44" spans="2:21" x14ac:dyDescent="0.35">
      <c r="B44" s="4"/>
      <c r="C44" s="1475">
        <v>0.65</v>
      </c>
      <c r="D44" s="1476">
        <f t="shared" si="5"/>
        <v>0</v>
      </c>
      <c r="E44" s="1477">
        <f t="shared" si="5"/>
        <v>0</v>
      </c>
      <c r="F44" s="1477">
        <f t="shared" si="5"/>
        <v>0</v>
      </c>
      <c r="G44" s="1477">
        <f t="shared" si="5"/>
        <v>0</v>
      </c>
      <c r="H44" s="1477">
        <f t="shared" si="5"/>
        <v>0</v>
      </c>
      <c r="I44" s="1477">
        <f t="shared" si="5"/>
        <v>0</v>
      </c>
      <c r="J44" s="1477">
        <f t="shared" si="5"/>
        <v>0</v>
      </c>
      <c r="K44" s="1478">
        <f t="shared" si="5"/>
        <v>0</v>
      </c>
      <c r="L44" s="1479">
        <f t="shared" si="6"/>
        <v>0</v>
      </c>
      <c r="M44" s="1128"/>
      <c r="N44" s="1128"/>
      <c r="O44" s="1128"/>
      <c r="P44" s="1128"/>
      <c r="Q44" s="1470"/>
    </row>
    <row r="45" spans="2:21" x14ac:dyDescent="0.35">
      <c r="B45" s="4"/>
      <c r="C45" s="1480">
        <v>0.8</v>
      </c>
      <c r="D45" s="1481">
        <f t="shared" si="5"/>
        <v>0</v>
      </c>
      <c r="E45" s="1482">
        <f t="shared" si="5"/>
        <v>0</v>
      </c>
      <c r="F45" s="1482">
        <f t="shared" si="5"/>
        <v>0</v>
      </c>
      <c r="G45" s="1482">
        <f t="shared" si="5"/>
        <v>0</v>
      </c>
      <c r="H45" s="1482">
        <f t="shared" si="5"/>
        <v>0</v>
      </c>
      <c r="I45" s="1482">
        <f t="shared" si="5"/>
        <v>0</v>
      </c>
      <c r="J45" s="1482">
        <f t="shared" si="5"/>
        <v>0</v>
      </c>
      <c r="K45" s="1483">
        <f t="shared" si="5"/>
        <v>0</v>
      </c>
      <c r="L45" s="1484">
        <f t="shared" si="6"/>
        <v>0</v>
      </c>
      <c r="M45" s="1128"/>
      <c r="N45" s="1128"/>
      <c r="O45" s="1128"/>
      <c r="P45" s="1128"/>
      <c r="Q45" s="1470"/>
    </row>
    <row r="46" spans="2:21" ht="26" x14ac:dyDescent="0.35">
      <c r="B46" s="4"/>
      <c r="C46" s="1485" t="s">
        <v>41</v>
      </c>
      <c r="D46" s="1486">
        <f>SUM(D36:D45)</f>
        <v>0</v>
      </c>
      <c r="E46" s="1486">
        <f>SUM(E36:E45)</f>
        <v>0</v>
      </c>
      <c r="F46" s="1486">
        <f t="shared" ref="F46:K46" si="7">SUM(F36:F45)</f>
        <v>0</v>
      </c>
      <c r="G46" s="1486">
        <f t="shared" si="7"/>
        <v>0</v>
      </c>
      <c r="H46" s="1486">
        <f t="shared" si="7"/>
        <v>0</v>
      </c>
      <c r="I46" s="1486">
        <f t="shared" si="7"/>
        <v>0</v>
      </c>
      <c r="J46" s="1487">
        <f t="shared" si="7"/>
        <v>0</v>
      </c>
      <c r="K46" s="1487">
        <f t="shared" si="7"/>
        <v>0</v>
      </c>
      <c r="L46" s="1488">
        <f>SUM(L36:L45)</f>
        <v>0</v>
      </c>
      <c r="M46" s="1128"/>
      <c r="N46" s="1128"/>
      <c r="O46" s="1128"/>
      <c r="P46" s="1128"/>
      <c r="Q46" s="1470"/>
    </row>
    <row r="47" spans="2:21" x14ac:dyDescent="0.35">
      <c r="B47" s="4"/>
      <c r="C47" s="1489" t="s">
        <v>587</v>
      </c>
      <c r="D47" s="1490">
        <f t="shared" ref="D47:K48" si="8">SUMIFS($D$13:$D$31,$C$13:$C$31,$C47,$E$13:$E$31,D$35)</f>
        <v>0</v>
      </c>
      <c r="E47" s="1491">
        <f t="shared" si="8"/>
        <v>0</v>
      </c>
      <c r="F47" s="1491">
        <f t="shared" si="8"/>
        <v>0</v>
      </c>
      <c r="G47" s="1491">
        <f t="shared" si="8"/>
        <v>0</v>
      </c>
      <c r="H47" s="1491">
        <f t="shared" si="8"/>
        <v>0</v>
      </c>
      <c r="I47" s="1491">
        <f t="shared" si="8"/>
        <v>0</v>
      </c>
      <c r="J47" s="1491">
        <f t="shared" si="8"/>
        <v>0</v>
      </c>
      <c r="K47" s="1492">
        <f t="shared" si="8"/>
        <v>0</v>
      </c>
      <c r="L47" s="1493">
        <f>SUM(D47:K47)</f>
        <v>0</v>
      </c>
      <c r="M47" s="1128"/>
      <c r="N47" s="1128"/>
      <c r="O47" s="1128"/>
      <c r="P47" s="1128"/>
      <c r="Q47" s="1470"/>
    </row>
    <row r="48" spans="2:21" ht="23.5" thickBot="1" x14ac:dyDescent="0.4">
      <c r="B48" s="4"/>
      <c r="C48" s="1494" t="s">
        <v>332</v>
      </c>
      <c r="D48" s="1495">
        <f t="shared" si="8"/>
        <v>0</v>
      </c>
      <c r="E48" s="1496">
        <f t="shared" si="8"/>
        <v>0</v>
      </c>
      <c r="F48" s="1496">
        <f t="shared" si="8"/>
        <v>0</v>
      </c>
      <c r="G48" s="1496">
        <f t="shared" si="8"/>
        <v>0</v>
      </c>
      <c r="H48" s="1496">
        <f t="shared" si="8"/>
        <v>0</v>
      </c>
      <c r="I48" s="1496">
        <f t="shared" si="8"/>
        <v>0</v>
      </c>
      <c r="J48" s="1496">
        <f t="shared" si="8"/>
        <v>0</v>
      </c>
      <c r="K48" s="1497">
        <f t="shared" si="8"/>
        <v>0</v>
      </c>
      <c r="L48" s="1498">
        <f>SUM(D48:K48)</f>
        <v>0</v>
      </c>
      <c r="M48" s="1128"/>
      <c r="N48" s="1128"/>
      <c r="O48" s="1128"/>
      <c r="P48" s="1128"/>
      <c r="Q48" s="1470"/>
    </row>
    <row r="49" spans="2:17" ht="16.5" customHeight="1" thickTop="1" thickBot="1" x14ac:dyDescent="0.4">
      <c r="B49" s="4"/>
      <c r="C49" s="1499" t="s">
        <v>42</v>
      </c>
      <c r="D49" s="1500">
        <f t="shared" ref="D49:K49" si="9">D46+D47+D48</f>
        <v>0</v>
      </c>
      <c r="E49" s="1501">
        <f t="shared" si="9"/>
        <v>0</v>
      </c>
      <c r="F49" s="1502">
        <f t="shared" si="9"/>
        <v>0</v>
      </c>
      <c r="G49" s="1502">
        <f t="shared" si="9"/>
        <v>0</v>
      </c>
      <c r="H49" s="1502">
        <f t="shared" si="9"/>
        <v>0</v>
      </c>
      <c r="I49" s="1502">
        <f t="shared" si="9"/>
        <v>0</v>
      </c>
      <c r="J49" s="1503">
        <f t="shared" si="9"/>
        <v>0</v>
      </c>
      <c r="K49" s="1503">
        <f t="shared" si="9"/>
        <v>0</v>
      </c>
      <c r="L49" s="1504">
        <f>SUM(L46:L48)</f>
        <v>0</v>
      </c>
      <c r="M49" s="1128"/>
      <c r="N49" s="2415" t="str">
        <f>IF(L49&lt;&gt;'1'!F57,"WARNING: Total Units does not match Form 1","")</f>
        <v/>
      </c>
      <c r="O49" s="2415"/>
      <c r="P49" s="1128"/>
      <c r="Q49" s="1470"/>
    </row>
    <row r="50" spans="2:17" ht="7.5" customHeight="1" thickTop="1" thickBot="1" x14ac:dyDescent="0.4">
      <c r="B50" s="4"/>
      <c r="C50" s="1505"/>
      <c r="D50" s="1506"/>
      <c r="E50" s="1507"/>
      <c r="F50" s="1506"/>
      <c r="G50" s="1506"/>
      <c r="H50" s="1506"/>
      <c r="I50" s="1506"/>
      <c r="J50" s="1508"/>
      <c r="K50" s="1508"/>
      <c r="L50" s="1509"/>
      <c r="M50" s="1128"/>
      <c r="N50" s="2415"/>
      <c r="O50" s="2415"/>
      <c r="P50" s="1128"/>
      <c r="Q50" s="1470"/>
    </row>
    <row r="51" spans="2:17" ht="26" x14ac:dyDescent="0.35">
      <c r="B51" s="4"/>
      <c r="C51" s="1510" t="s">
        <v>1485</v>
      </c>
      <c r="D51" s="1511">
        <f>SUMIF('8A'!$E13:$E31,D35,'8A'!$F13:$F31)</f>
        <v>0</v>
      </c>
      <c r="E51" s="1512">
        <f>SUMIF('8A'!$E13:$E31,E35,'8A'!$F13:$F31)</f>
        <v>0</v>
      </c>
      <c r="F51" s="1512">
        <f>SUMIF('8A'!$E13:$E31,F35,'8A'!$F13:$F31)</f>
        <v>0</v>
      </c>
      <c r="G51" s="1512">
        <f>SUMIF('8A'!$E13:$E31,G35,'8A'!$F13:$F31)</f>
        <v>0</v>
      </c>
      <c r="H51" s="1512">
        <f>SUMIF('8A'!$E13:$E31,H35,'8A'!$F13:$F31)</f>
        <v>0</v>
      </c>
      <c r="I51" s="1512">
        <f>SUMIF('8A'!$E13:$E31,I35,'8A'!$F13:$F31)</f>
        <v>0</v>
      </c>
      <c r="J51" s="1512">
        <f>SUMIF('8A'!$E13:$E31,J35,'8A'!$F13:$F31)</f>
        <v>0</v>
      </c>
      <c r="K51" s="1513">
        <f>SUMIF('8A'!$E13:$E31,K35,'8A'!$F13:$F31)</f>
        <v>0</v>
      </c>
      <c r="L51" s="1514">
        <f>SUM(D51:K51)</f>
        <v>0</v>
      </c>
      <c r="M51" s="1128"/>
      <c r="N51" s="2415"/>
      <c r="O51" s="2415"/>
      <c r="P51" s="1128"/>
      <c r="Q51" s="1470"/>
    </row>
    <row r="52" spans="2:17" ht="15" thickBot="1" x14ac:dyDescent="0.4">
      <c r="B52" s="4"/>
      <c r="C52" s="1515" t="s">
        <v>489</v>
      </c>
      <c r="D52" s="1516">
        <f>IFERROR(AVERAGEIF('8A'!$E13:$E31,D35,'8A'!$G13:$G31),0)</f>
        <v>0</v>
      </c>
      <c r="E52" s="1517">
        <f>IFERROR(AVERAGEIF('8A'!$E13:$E31,E35,'8A'!$G13:$G31),0)</f>
        <v>0</v>
      </c>
      <c r="F52" s="1517">
        <f>IFERROR(AVERAGEIF('8A'!$E13:$E31,F35,'8A'!$G13:$G31),0)</f>
        <v>0</v>
      </c>
      <c r="G52" s="1517">
        <f>IFERROR(AVERAGEIF('8A'!$E13:$E31,G35,'8A'!$G13:$G31),0)</f>
        <v>0</v>
      </c>
      <c r="H52" s="1517">
        <f>IFERROR(AVERAGEIF('8A'!$E13:$E31,H35,'8A'!$G13:$G31),0)</f>
        <v>0</v>
      </c>
      <c r="I52" s="1517">
        <f>IFERROR(AVERAGEIF('8A'!$E13:$E31,I35,'8A'!$G13:$G31),0)</f>
        <v>0</v>
      </c>
      <c r="J52" s="1517">
        <f>IFERROR(AVERAGEIF('8A'!$E13:$E31,J35,'8A'!$G13:$G31),0)</f>
        <v>0</v>
      </c>
      <c r="K52" s="1518">
        <f>IFERROR(AVERAGEIF('8A'!$E13:$E31,K35,'8A'!$G13:$G31),0)</f>
        <v>0</v>
      </c>
      <c r="L52" s="1519"/>
      <c r="M52" s="1128"/>
      <c r="N52" s="1128"/>
      <c r="O52" s="1128"/>
      <c r="P52" s="1128"/>
      <c r="Q52" s="1470"/>
    </row>
    <row r="53" spans="2:17" ht="7.5" customHeight="1" thickBot="1" x14ac:dyDescent="0.4">
      <c r="B53" s="4"/>
      <c r="C53" s="129"/>
      <c r="D53" s="129"/>
      <c r="E53" s="129"/>
      <c r="F53" s="129"/>
      <c r="G53" s="129"/>
      <c r="H53" s="129"/>
      <c r="I53" s="129"/>
      <c r="J53" s="129"/>
      <c r="K53" s="129"/>
      <c r="L53" s="129"/>
      <c r="M53" s="129"/>
      <c r="N53" s="129"/>
      <c r="O53" s="129"/>
      <c r="P53" s="132"/>
      <c r="Q53" s="1470"/>
    </row>
    <row r="54" spans="2:17" x14ac:dyDescent="0.35">
      <c r="B54" s="1439"/>
      <c r="C54" s="1439"/>
      <c r="D54" s="1439"/>
      <c r="E54" s="1439"/>
      <c r="F54" s="1439"/>
      <c r="G54" s="1439"/>
      <c r="H54" s="1439"/>
      <c r="I54" s="1439"/>
      <c r="J54" s="1439"/>
      <c r="K54" s="1439"/>
      <c r="L54" s="1439"/>
      <c r="M54" s="1439"/>
      <c r="N54" s="1439"/>
      <c r="O54" s="1439"/>
      <c r="P54" s="1439"/>
      <c r="Q54" s="1439"/>
    </row>
    <row r="55" spans="2:17" x14ac:dyDescent="0.35">
      <c r="B55" s="1420"/>
      <c r="C55" s="1420"/>
      <c r="D55" s="1420"/>
      <c r="E55" s="1420"/>
      <c r="F55" s="1420"/>
      <c r="G55" s="1420"/>
      <c r="H55" s="1420"/>
      <c r="I55" s="1420"/>
      <c r="J55" s="1420"/>
      <c r="K55" s="1420"/>
      <c r="L55" s="1420"/>
      <c r="M55" s="1420"/>
      <c r="N55" s="1420"/>
      <c r="O55" s="1420"/>
      <c r="P55" s="1420"/>
      <c r="Q55" s="1420"/>
    </row>
  </sheetData>
  <sheetProtection formatCells="0" formatColumns="0" formatRows="0" insertRows="0"/>
  <mergeCells count="8">
    <mergeCell ref="C9:P9"/>
    <mergeCell ref="C11:O11"/>
    <mergeCell ref="N49:O51"/>
    <mergeCell ref="S16:U18"/>
    <mergeCell ref="S37:U39"/>
    <mergeCell ref="S33:U35"/>
    <mergeCell ref="C28:P28"/>
    <mergeCell ref="S29:U31"/>
  </mergeCells>
  <conditionalFormatting sqref="G32:L32">
    <cfRule type="expression" dxfId="44" priority="19">
      <formula>$G$32="CAUTION - LIH Square footage does not match Form 2B"</formula>
    </cfRule>
  </conditionalFormatting>
  <conditionalFormatting sqref="E20:E26">
    <cfRule type="expression" dxfId="43" priority="16">
      <formula>(AND($D20&lt;&gt;0,$E20=""))</formula>
    </cfRule>
  </conditionalFormatting>
  <conditionalFormatting sqref="S16:U18">
    <cfRule type="containsText" dxfId="42" priority="14" operator="containsText" text="Warning">
      <formula>NOT(ISERROR(SEARCH("Warning",S16)))</formula>
    </cfRule>
  </conditionalFormatting>
  <conditionalFormatting sqref="S33:U35">
    <cfRule type="containsText" dxfId="41" priority="13" operator="containsText" text="Warning">
      <formula>NOT(ISERROR(SEARCH("Warning",S33)))</formula>
    </cfRule>
  </conditionalFormatting>
  <conditionalFormatting sqref="S37:U39">
    <cfRule type="containsText" dxfId="40" priority="12" operator="containsText" text="Warning">
      <formula>NOT(ISERROR(SEARCH("Warning",S37)))</formula>
    </cfRule>
  </conditionalFormatting>
  <conditionalFormatting sqref="E29">
    <cfRule type="expression" dxfId="39" priority="11">
      <formula>(AND($D29&lt;&gt;0,$E29=""))</formula>
    </cfRule>
  </conditionalFormatting>
  <conditionalFormatting sqref="E30">
    <cfRule type="expression" dxfId="38" priority="10">
      <formula>(AND($D30&lt;&gt;0,$E30=""))</formula>
    </cfRule>
  </conditionalFormatting>
  <conditionalFormatting sqref="G20:G26">
    <cfRule type="expression" dxfId="37" priority="9">
      <formula>(AND($D20&lt;&gt;0,$G20=""))</formula>
    </cfRule>
  </conditionalFormatting>
  <conditionalFormatting sqref="G30">
    <cfRule type="expression" dxfId="36" priority="8">
      <formula>(AND($D30&lt;&gt;0,$G30=""))</formula>
    </cfRule>
  </conditionalFormatting>
  <conditionalFormatting sqref="G29">
    <cfRule type="expression" dxfId="35" priority="7">
      <formula>(AND($D29&lt;&gt;0,$G29=""))</formula>
    </cfRule>
  </conditionalFormatting>
  <conditionalFormatting sqref="N49:O51">
    <cfRule type="containsText" dxfId="34" priority="6" operator="containsText" text="Warning">
      <formula>NOT(ISERROR(SEARCH("Warning",N49)))</formula>
    </cfRule>
  </conditionalFormatting>
  <conditionalFormatting sqref="S29:U31">
    <cfRule type="containsText" dxfId="33" priority="5" operator="containsText" text="Warning">
      <formula>NOT(ISERROR(SEARCH("Warning",S29)))</formula>
    </cfRule>
  </conditionalFormatting>
  <conditionalFormatting sqref="E14">
    <cfRule type="expression" dxfId="32" priority="4">
      <formula>(AND($D14&lt;&gt;0,$E14=""))</formula>
    </cfRule>
  </conditionalFormatting>
  <conditionalFormatting sqref="E15:E19">
    <cfRule type="expression" dxfId="31" priority="3">
      <formula>(AND($D15&lt;&gt;0,$E15=""))</formula>
    </cfRule>
  </conditionalFormatting>
  <conditionalFormatting sqref="G14">
    <cfRule type="expression" dxfId="30" priority="2">
      <formula>(AND($D14&lt;&gt;0,$G14=""))</formula>
    </cfRule>
  </conditionalFormatting>
  <conditionalFormatting sqref="G15:G19">
    <cfRule type="expression" dxfId="29" priority="1">
      <formula>(AND($D15&lt;&gt;0,$G15=""))</formula>
    </cfRule>
  </conditionalFormatting>
  <dataValidations count="3">
    <dataValidation type="list" allowBlank="1" showInputMessage="1" showErrorMessage="1" sqref="C29:C30">
      <formula1>Non_LIH_Units</formula1>
    </dataValidation>
    <dataValidation type="list" allowBlank="1" showInputMessage="1" showErrorMessage="1" sqref="E29:E30 E14:E26">
      <formula1>Units_and_Beds</formula1>
    </dataValidation>
    <dataValidation type="list" allowBlank="1" showInputMessage="1" showErrorMessage="1" sqref="C14:C26">
      <formula1>AMIs</formula1>
    </dataValidation>
  </dataValidations>
  <pageMargins left="0.25" right="0.25" top="0.75" bottom="0.75" header="0.3" footer="0.3"/>
  <pageSetup scale="85" fitToHeight="2" orientation="landscape" r:id="rId1"/>
  <headerFooter>
    <oddFooter>&amp;LForm 8A
Proposed Rents and AMIs Served&amp;CCFA Forms</oddFooter>
  </headerFooter>
  <rowBreaks count="1" manualBreakCount="1">
    <brk id="32" min="1" max="15"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7:J51"/>
  <sheetViews>
    <sheetView showGridLines="0" topLeftCell="A37" zoomScaleNormal="100" workbookViewId="0">
      <selection activeCell="C38" sqref="C38"/>
    </sheetView>
  </sheetViews>
  <sheetFormatPr defaultColWidth="9.08984375" defaultRowHeight="14.5" x14ac:dyDescent="0.35"/>
  <cols>
    <col min="1" max="2" width="1.7265625" style="366" customWidth="1"/>
    <col min="3" max="3" width="52" style="366" customWidth="1"/>
    <col min="4" max="6" width="17.08984375" style="366" customWidth="1"/>
    <col min="7" max="9" width="20" style="366" customWidth="1"/>
    <col min="10" max="10" width="1.7265625" style="366" customWidth="1"/>
    <col min="11" max="16384" width="9.08984375" style="366"/>
  </cols>
  <sheetData>
    <row r="7" spans="2:10" ht="9" customHeight="1" thickBot="1" x14ac:dyDescent="0.4"/>
    <row r="8" spans="2:10" ht="9" customHeight="1" x14ac:dyDescent="0.45">
      <c r="B8" s="538"/>
      <c r="C8" s="539"/>
      <c r="D8" s="539"/>
      <c r="E8" s="539"/>
      <c r="F8" s="539"/>
      <c r="G8" s="539"/>
      <c r="H8" s="539"/>
      <c r="I8" s="539"/>
      <c r="J8" s="540"/>
    </row>
    <row r="9" spans="2:10" ht="18.5" x14ac:dyDescent="0.45">
      <c r="B9" s="541"/>
      <c r="C9" s="2183" t="s">
        <v>532</v>
      </c>
      <c r="D9" s="2183"/>
      <c r="E9" s="2183"/>
      <c r="F9" s="2183"/>
      <c r="G9" s="2183"/>
      <c r="H9" s="1779"/>
      <c r="I9" s="1779"/>
      <c r="J9" s="516"/>
    </row>
    <row r="10" spans="2:10" ht="18.5" x14ac:dyDescent="0.45">
      <c r="B10" s="541"/>
      <c r="C10" s="1774"/>
      <c r="D10" s="1774"/>
      <c r="E10" s="1774"/>
      <c r="F10" s="1774"/>
      <c r="G10" s="1774"/>
      <c r="H10" s="1774"/>
      <c r="I10" s="1774"/>
      <c r="J10" s="516"/>
    </row>
    <row r="11" spans="2:10" ht="15" thickBot="1" x14ac:dyDescent="0.4">
      <c r="B11" s="183"/>
      <c r="C11" s="2444" t="str">
        <f>IF('1'!G5="","Enter Project Name on Form 1",(CONCATENATE("Project Name: ",'1'!G5)))</f>
        <v>Enter Project Name on Form 1</v>
      </c>
      <c r="D11" s="2444"/>
      <c r="E11" s="2444"/>
      <c r="F11" s="2444"/>
      <c r="G11" s="387"/>
      <c r="H11" s="387"/>
      <c r="I11" s="387"/>
      <c r="J11" s="182"/>
    </row>
    <row r="12" spans="2:10" x14ac:dyDescent="0.35">
      <c r="B12" s="183"/>
      <c r="C12" s="349"/>
      <c r="D12" s="387"/>
      <c r="E12" s="387"/>
      <c r="F12" s="387"/>
      <c r="G12" s="387"/>
      <c r="H12" s="387"/>
      <c r="I12" s="387"/>
      <c r="J12" s="182"/>
    </row>
    <row r="13" spans="2:10" x14ac:dyDescent="0.35">
      <c r="B13" s="183"/>
      <c r="C13" s="1772" t="s">
        <v>1482</v>
      </c>
      <c r="D13" s="1773"/>
      <c r="E13" s="1773"/>
      <c r="F13" s="1773"/>
      <c r="G13" s="1773"/>
      <c r="H13" s="1773"/>
      <c r="I13" s="1773"/>
      <c r="J13" s="182"/>
    </row>
    <row r="14" spans="2:10" ht="15" thickBot="1" x14ac:dyDescent="0.4">
      <c r="B14" s="183"/>
      <c r="C14" s="542" t="s">
        <v>1483</v>
      </c>
      <c r="D14" s="387"/>
      <c r="E14" s="387"/>
      <c r="F14" s="387"/>
      <c r="G14" s="387"/>
      <c r="H14" s="387"/>
      <c r="I14" s="387"/>
      <c r="J14" s="182"/>
    </row>
    <row r="15" spans="2:10" ht="27" thickBot="1" x14ac:dyDescent="0.4">
      <c r="B15" s="183"/>
      <c r="C15" s="1292" t="s">
        <v>295</v>
      </c>
      <c r="D15" s="960" t="s">
        <v>333</v>
      </c>
      <c r="E15" s="960" t="s">
        <v>334</v>
      </c>
      <c r="F15" s="960" t="s">
        <v>335</v>
      </c>
      <c r="G15" s="1293" t="s">
        <v>336</v>
      </c>
      <c r="H15" s="1547" t="s">
        <v>1165</v>
      </c>
      <c r="I15" s="1546" t="s">
        <v>1166</v>
      </c>
      <c r="J15" s="182"/>
    </row>
    <row r="16" spans="2:10" x14ac:dyDescent="0.35">
      <c r="B16" s="183"/>
      <c r="C16" s="959"/>
      <c r="D16" s="981">
        <v>0</v>
      </c>
      <c r="E16" s="981">
        <v>0</v>
      </c>
      <c r="F16" s="1294">
        <f>SUM(D16:E16)</f>
        <v>0</v>
      </c>
      <c r="G16" s="1412"/>
      <c r="H16" s="983"/>
      <c r="I16" s="1417"/>
      <c r="J16" s="182"/>
    </row>
    <row r="17" spans="2:10" x14ac:dyDescent="0.35">
      <c r="B17" s="183"/>
      <c r="C17" s="924"/>
      <c r="D17" s="982">
        <v>0</v>
      </c>
      <c r="E17" s="982">
        <v>0</v>
      </c>
      <c r="F17" s="1295">
        <f>SUM(D17:E17)</f>
        <v>0</v>
      </c>
      <c r="G17" s="1413"/>
      <c r="H17" s="982"/>
      <c r="I17" s="1417"/>
      <c r="J17" s="182"/>
    </row>
    <row r="18" spans="2:10" x14ac:dyDescent="0.35">
      <c r="B18" s="183"/>
      <c r="C18" s="924"/>
      <c r="D18" s="982">
        <v>0</v>
      </c>
      <c r="E18" s="982">
        <v>0</v>
      </c>
      <c r="F18" s="1295">
        <f>SUM(D18:E18)</f>
        <v>0</v>
      </c>
      <c r="G18" s="1413"/>
      <c r="H18" s="984"/>
      <c r="I18" s="1413"/>
      <c r="J18" s="182"/>
    </row>
    <row r="19" spans="2:10" ht="15" thickBot="1" x14ac:dyDescent="0.4">
      <c r="B19" s="183"/>
      <c r="C19" s="924"/>
      <c r="D19" s="982">
        <v>0</v>
      </c>
      <c r="E19" s="982">
        <v>0</v>
      </c>
      <c r="F19" s="1295">
        <f>SUM(D19:E19)</f>
        <v>0</v>
      </c>
      <c r="G19" s="1413"/>
      <c r="H19" s="984"/>
      <c r="I19" s="1418"/>
      <c r="J19" s="182"/>
    </row>
    <row r="20" spans="2:10" ht="15.5" thickTop="1" thickBot="1" x14ac:dyDescent="0.4">
      <c r="B20" s="183"/>
      <c r="C20" s="926" t="s">
        <v>1146</v>
      </c>
      <c r="D20" s="987">
        <f>SUM(D16:D19)</f>
        <v>0</v>
      </c>
      <c r="E20" s="987">
        <f>SUM(E16:E19)</f>
        <v>0</v>
      </c>
      <c r="F20" s="988">
        <f>SUM(D20:E20)</f>
        <v>0</v>
      </c>
      <c r="G20" s="927"/>
      <c r="H20" s="1545"/>
      <c r="I20" s="1301"/>
      <c r="J20" s="182"/>
    </row>
    <row r="21" spans="2:10" ht="5.15" customHeight="1" x14ac:dyDescent="0.35">
      <c r="B21" s="183"/>
      <c r="C21" s="349"/>
      <c r="D21" s="387"/>
      <c r="E21" s="387"/>
      <c r="F21" s="387"/>
      <c r="G21" s="387"/>
      <c r="H21" s="387"/>
      <c r="I21" s="387"/>
      <c r="J21" s="182"/>
    </row>
    <row r="22" spans="2:10" x14ac:dyDescent="0.35">
      <c r="B22" s="183"/>
      <c r="C22" s="349"/>
      <c r="D22" s="387"/>
      <c r="E22" s="387"/>
      <c r="F22" s="2447" t="str">
        <f>IF(F20&lt;&gt;'8A'!O31,"WARNING: Total PHA/HUD/USDA Subsidy does not match Form 8A","")</f>
        <v/>
      </c>
      <c r="G22" s="2447"/>
      <c r="H22" s="2447"/>
      <c r="I22" s="387"/>
      <c r="J22" s="182"/>
    </row>
    <row r="23" spans="2:10" ht="2.5" customHeight="1" x14ac:dyDescent="0.35">
      <c r="B23" s="183"/>
      <c r="C23" s="349"/>
      <c r="D23" s="387"/>
      <c r="E23" s="387"/>
      <c r="F23" s="911"/>
      <c r="G23" s="911"/>
      <c r="H23" s="911"/>
      <c r="I23" s="387"/>
      <c r="J23" s="182"/>
    </row>
    <row r="24" spans="2:10" ht="15" thickBot="1" x14ac:dyDescent="0.4">
      <c r="B24" s="183"/>
      <c r="C24" s="542" t="s">
        <v>1484</v>
      </c>
      <c r="D24" s="387"/>
      <c r="E24" s="387"/>
      <c r="F24" s="387"/>
      <c r="G24" s="387"/>
      <c r="H24" s="387"/>
      <c r="I24" s="387"/>
      <c r="J24" s="182"/>
    </row>
    <row r="25" spans="2:10" ht="27" thickBot="1" x14ac:dyDescent="0.4">
      <c r="B25" s="183"/>
      <c r="C25" s="1292" t="s">
        <v>295</v>
      </c>
      <c r="D25" s="960" t="s">
        <v>333</v>
      </c>
      <c r="E25" s="960" t="s">
        <v>334</v>
      </c>
      <c r="F25" s="960" t="s">
        <v>335</v>
      </c>
      <c r="G25" s="1293" t="s">
        <v>336</v>
      </c>
      <c r="H25" s="1547" t="s">
        <v>1165</v>
      </c>
      <c r="I25" s="1546" t="s">
        <v>1166</v>
      </c>
      <c r="J25" s="182"/>
    </row>
    <row r="26" spans="2:10" x14ac:dyDescent="0.35">
      <c r="B26" s="183"/>
      <c r="C26" s="959"/>
      <c r="D26" s="981">
        <v>0</v>
      </c>
      <c r="E26" s="981">
        <v>0</v>
      </c>
      <c r="F26" s="1294">
        <f>SUM(D26:E26)</f>
        <v>0</v>
      </c>
      <c r="G26" s="1412"/>
      <c r="H26" s="983"/>
      <c r="I26" s="1417"/>
      <c r="J26" s="182"/>
    </row>
    <row r="27" spans="2:10" x14ac:dyDescent="0.35">
      <c r="B27" s="183"/>
      <c r="C27" s="924"/>
      <c r="D27" s="982">
        <v>0</v>
      </c>
      <c r="E27" s="982">
        <v>0</v>
      </c>
      <c r="F27" s="1295">
        <f>SUM(D27:E27)</f>
        <v>0</v>
      </c>
      <c r="G27" s="1413"/>
      <c r="H27" s="982"/>
      <c r="I27" s="1417"/>
      <c r="J27" s="182"/>
    </row>
    <row r="28" spans="2:10" x14ac:dyDescent="0.35">
      <c r="B28" s="183"/>
      <c r="C28" s="924"/>
      <c r="D28" s="982">
        <v>0</v>
      </c>
      <c r="E28" s="982">
        <v>0</v>
      </c>
      <c r="F28" s="1295">
        <f>SUM(D28:E28)</f>
        <v>0</v>
      </c>
      <c r="G28" s="1413"/>
      <c r="H28" s="984"/>
      <c r="I28" s="1413"/>
      <c r="J28" s="182"/>
    </row>
    <row r="29" spans="2:10" ht="15" thickBot="1" x14ac:dyDescent="0.4">
      <c r="B29" s="183"/>
      <c r="C29" s="924"/>
      <c r="D29" s="982">
        <v>0</v>
      </c>
      <c r="E29" s="982">
        <v>0</v>
      </c>
      <c r="F29" s="1295">
        <f>SUM(D29:E29)</f>
        <v>0</v>
      </c>
      <c r="G29" s="1413"/>
      <c r="H29" s="984"/>
      <c r="I29" s="1418"/>
      <c r="J29" s="182"/>
    </row>
    <row r="30" spans="2:10" ht="15.5" thickTop="1" thickBot="1" x14ac:dyDescent="0.4">
      <c r="B30" s="183"/>
      <c r="C30" s="926" t="s">
        <v>1146</v>
      </c>
      <c r="D30" s="987">
        <f>SUM(D26:D29)</f>
        <v>0</v>
      </c>
      <c r="E30" s="987">
        <f>SUM(E26:E29)</f>
        <v>0</v>
      </c>
      <c r="F30" s="988">
        <f>SUM(D30:E30)</f>
        <v>0</v>
      </c>
      <c r="G30" s="927"/>
      <c r="H30" s="1545"/>
      <c r="I30" s="1301"/>
      <c r="J30" s="182"/>
    </row>
    <row r="31" spans="2:10" x14ac:dyDescent="0.35">
      <c r="B31" s="183"/>
      <c r="C31" s="349"/>
      <c r="D31" s="387"/>
      <c r="E31" s="387"/>
      <c r="F31" s="184" t="s">
        <v>34</v>
      </c>
      <c r="G31" s="387"/>
      <c r="H31" s="387"/>
      <c r="I31" s="387"/>
      <c r="J31" s="182"/>
    </row>
    <row r="32" spans="2:10" x14ac:dyDescent="0.35">
      <c r="B32" s="183"/>
      <c r="C32" s="1772" t="s">
        <v>337</v>
      </c>
      <c r="D32" s="1773"/>
      <c r="E32" s="1773"/>
      <c r="F32" s="1773"/>
      <c r="G32" s="1773"/>
      <c r="H32" s="1773"/>
      <c r="I32" s="1773"/>
      <c r="J32" s="182"/>
    </row>
    <row r="33" spans="2:10" ht="5.15" customHeight="1" thickBot="1" x14ac:dyDescent="0.4">
      <c r="B33" s="183"/>
      <c r="C33" s="542"/>
      <c r="D33" s="387"/>
      <c r="E33" s="387"/>
      <c r="F33" s="387"/>
      <c r="G33" s="387"/>
      <c r="H33" s="387"/>
      <c r="I33" s="387"/>
      <c r="J33" s="182"/>
    </row>
    <row r="34" spans="2:10" ht="15" customHeight="1" x14ac:dyDescent="0.35">
      <c r="B34" s="183"/>
      <c r="C34" s="2438" t="s">
        <v>295</v>
      </c>
      <c r="D34" s="2436" t="s">
        <v>333</v>
      </c>
      <c r="E34" s="2436" t="s">
        <v>334</v>
      </c>
      <c r="F34" s="2436" t="s">
        <v>335</v>
      </c>
      <c r="G34" s="2436" t="s">
        <v>336</v>
      </c>
      <c r="H34" s="2440" t="s">
        <v>1165</v>
      </c>
      <c r="I34" s="2442" t="s">
        <v>1166</v>
      </c>
      <c r="J34" s="182"/>
    </row>
    <row r="35" spans="2:10" ht="15" thickBot="1" x14ac:dyDescent="0.4">
      <c r="B35" s="183"/>
      <c r="C35" s="2439"/>
      <c r="D35" s="2437"/>
      <c r="E35" s="2437"/>
      <c r="F35" s="2437"/>
      <c r="G35" s="2437"/>
      <c r="H35" s="2441"/>
      <c r="I35" s="2443"/>
      <c r="J35" s="182"/>
    </row>
    <row r="36" spans="2:10" x14ac:dyDescent="0.35">
      <c r="B36" s="183"/>
      <c r="C36" s="961"/>
      <c r="D36" s="983">
        <v>0</v>
      </c>
      <c r="E36" s="983">
        <v>0</v>
      </c>
      <c r="F36" s="1296">
        <f>SUM(D36+E36)</f>
        <v>0</v>
      </c>
      <c r="G36" s="1414"/>
      <c r="H36" s="983"/>
      <c r="I36" s="1412"/>
      <c r="J36" s="182"/>
    </row>
    <row r="37" spans="2:10" x14ac:dyDescent="0.35">
      <c r="B37" s="183"/>
      <c r="C37" s="962"/>
      <c r="D37" s="982">
        <v>0</v>
      </c>
      <c r="E37" s="982">
        <v>0</v>
      </c>
      <c r="F37" s="1295">
        <f>SUM(D37+E37)</f>
        <v>0</v>
      </c>
      <c r="G37" s="1415"/>
      <c r="H37" s="982"/>
      <c r="I37" s="1417"/>
      <c r="J37" s="182"/>
    </row>
    <row r="38" spans="2:10" x14ac:dyDescent="0.35">
      <c r="B38" s="183"/>
      <c r="C38" s="963"/>
      <c r="D38" s="984">
        <v>0</v>
      </c>
      <c r="E38" s="984">
        <v>0</v>
      </c>
      <c r="F38" s="1295">
        <f>SUM(D38+E38)</f>
        <v>0</v>
      </c>
      <c r="G38" s="1416"/>
      <c r="H38" s="984"/>
      <c r="I38" s="1413"/>
      <c r="J38" s="182"/>
    </row>
    <row r="39" spans="2:10" ht="15" thickBot="1" x14ac:dyDescent="0.4">
      <c r="B39" s="183"/>
      <c r="C39" s="963"/>
      <c r="D39" s="984">
        <v>0</v>
      </c>
      <c r="E39" s="984">
        <v>0</v>
      </c>
      <c r="F39" s="1297">
        <f>SUM(D39+E39)</f>
        <v>0</v>
      </c>
      <c r="G39" s="1416"/>
      <c r="H39" s="984"/>
      <c r="I39" s="1418"/>
      <c r="J39" s="182"/>
    </row>
    <row r="40" spans="2:10" ht="15.5" thickTop="1" thickBot="1" x14ac:dyDescent="0.4">
      <c r="B40" s="183"/>
      <c r="C40" s="655" t="s">
        <v>1144</v>
      </c>
      <c r="D40" s="985">
        <f>SUM(D36:D39)</f>
        <v>0</v>
      </c>
      <c r="E40" s="985">
        <f>SUM(E36:E39)</f>
        <v>0</v>
      </c>
      <c r="F40" s="986">
        <f>SUM(D40:E40)</f>
        <v>0</v>
      </c>
      <c r="G40" s="1298"/>
      <c r="H40" s="1545"/>
      <c r="I40" s="1301"/>
      <c r="J40" s="182"/>
    </row>
    <row r="41" spans="2:10" x14ac:dyDescent="0.35">
      <c r="B41" s="183"/>
      <c r="C41" s="349"/>
      <c r="D41" s="387"/>
      <c r="E41" s="387"/>
      <c r="F41" s="184"/>
      <c r="G41" s="387"/>
      <c r="H41" s="387"/>
      <c r="I41" s="387"/>
      <c r="J41" s="182"/>
    </row>
    <row r="42" spans="2:10" x14ac:dyDescent="0.35">
      <c r="B42" s="183"/>
      <c r="C42" s="1772" t="s">
        <v>338</v>
      </c>
      <c r="D42" s="1773"/>
      <c r="E42" s="1773"/>
      <c r="F42" s="1773"/>
      <c r="G42" s="1773"/>
      <c r="H42" s="1773"/>
      <c r="I42" s="1773"/>
      <c r="J42" s="182"/>
    </row>
    <row r="43" spans="2:10" ht="5.15" customHeight="1" thickBot="1" x14ac:dyDescent="0.4">
      <c r="B43" s="183"/>
      <c r="C43" s="542"/>
      <c r="D43" s="387"/>
      <c r="E43" s="387"/>
      <c r="F43" s="387"/>
      <c r="G43" s="387"/>
      <c r="H43" s="387"/>
      <c r="I43" s="387"/>
      <c r="J43" s="182"/>
    </row>
    <row r="44" spans="2:10" ht="15" customHeight="1" x14ac:dyDescent="0.35">
      <c r="B44" s="183"/>
      <c r="C44" s="2438" t="s">
        <v>295</v>
      </c>
      <c r="D44" s="2436" t="s">
        <v>333</v>
      </c>
      <c r="E44" s="2436" t="s">
        <v>334</v>
      </c>
      <c r="F44" s="2436" t="s">
        <v>335</v>
      </c>
      <c r="G44" s="2436" t="s">
        <v>336</v>
      </c>
      <c r="H44" s="2440" t="s">
        <v>1165</v>
      </c>
      <c r="I44" s="2442" t="s">
        <v>1166</v>
      </c>
      <c r="J44" s="182"/>
    </row>
    <row r="45" spans="2:10" ht="15" thickBot="1" x14ac:dyDescent="0.4">
      <c r="B45" s="183"/>
      <c r="C45" s="2446"/>
      <c r="D45" s="2445"/>
      <c r="E45" s="2445"/>
      <c r="F45" s="2437"/>
      <c r="G45" s="2445"/>
      <c r="H45" s="2441"/>
      <c r="I45" s="2443"/>
      <c r="J45" s="182"/>
    </row>
    <row r="46" spans="2:10" x14ac:dyDescent="0.35">
      <c r="B46" s="183"/>
      <c r="C46" s="959"/>
      <c r="D46" s="981">
        <v>0</v>
      </c>
      <c r="E46" s="981">
        <v>0</v>
      </c>
      <c r="F46" s="1294">
        <f>SUM(D46:E46)</f>
        <v>0</v>
      </c>
      <c r="G46" s="1412"/>
      <c r="H46" s="983"/>
      <c r="I46" s="1412"/>
      <c r="J46" s="182"/>
    </row>
    <row r="47" spans="2:10" x14ac:dyDescent="0.35">
      <c r="B47" s="183"/>
      <c r="C47" s="1408"/>
      <c r="D47" s="983">
        <v>0</v>
      </c>
      <c r="E47" s="983">
        <v>0</v>
      </c>
      <c r="F47" s="1295">
        <f>SUM(D47:E47)</f>
        <v>0</v>
      </c>
      <c r="G47" s="1417"/>
      <c r="H47" s="982"/>
      <c r="I47" s="1417"/>
      <c r="J47" s="182"/>
    </row>
    <row r="48" spans="2:10" x14ac:dyDescent="0.35">
      <c r="B48" s="183"/>
      <c r="C48" s="924"/>
      <c r="D48" s="982">
        <v>0</v>
      </c>
      <c r="E48" s="982">
        <v>0</v>
      </c>
      <c r="F48" s="1295">
        <f>SUM(D48:E48)</f>
        <v>0</v>
      </c>
      <c r="G48" s="1413"/>
      <c r="H48" s="984"/>
      <c r="I48" s="1413"/>
      <c r="J48" s="182"/>
    </row>
    <row r="49" spans="2:10" ht="15" thickBot="1" x14ac:dyDescent="0.4">
      <c r="B49" s="1299"/>
      <c r="C49" s="925"/>
      <c r="D49" s="984">
        <v>0</v>
      </c>
      <c r="E49" s="984">
        <v>0</v>
      </c>
      <c r="F49" s="1297">
        <f>SUM(D49:E49)</f>
        <v>0</v>
      </c>
      <c r="G49" s="1418"/>
      <c r="H49" s="984"/>
      <c r="I49" s="1418"/>
      <c r="J49" s="1300"/>
    </row>
    <row r="50" spans="2:10" ht="15.5" thickTop="1" thickBot="1" x14ac:dyDescent="0.4">
      <c r="B50" s="1299"/>
      <c r="C50" s="655" t="s">
        <v>1145</v>
      </c>
      <c r="D50" s="985">
        <f>SUM(D46:D49)</f>
        <v>0</v>
      </c>
      <c r="E50" s="985">
        <f>SUM(E46:E49)</f>
        <v>0</v>
      </c>
      <c r="F50" s="988">
        <f>SUM(D50:E50)</f>
        <v>0</v>
      </c>
      <c r="G50" s="1301"/>
      <c r="H50" s="1545"/>
      <c r="I50" s="1301"/>
      <c r="J50" s="1300"/>
    </row>
    <row r="51" spans="2:10" ht="15" thickBot="1" x14ac:dyDescent="0.4">
      <c r="B51" s="185"/>
      <c r="C51" s="186"/>
      <c r="D51" s="187"/>
      <c r="E51" s="187"/>
      <c r="F51" s="187"/>
      <c r="G51" s="187"/>
      <c r="H51" s="187"/>
      <c r="I51" s="187"/>
      <c r="J51" s="188"/>
    </row>
  </sheetData>
  <sheetProtection algorithmName="SHA-512" hashValue="EScDmZssItrvux2mXQG9SlVOzjaPVczOj6O6obtBNz9WPlb1NG8qtyrzNwMdq/kHNe4U4dHfNZbYaYgl9bWklw==" saltValue="i2HEs5Q8wTK/lb41nlQzqg==" spinCount="100000" sheet="1" formatCells="0" formatColumns="0" formatRows="0" insertRows="0"/>
  <mergeCells count="17">
    <mergeCell ref="H44:H45"/>
    <mergeCell ref="I44:I45"/>
    <mergeCell ref="H34:H35"/>
    <mergeCell ref="I34:I35"/>
    <mergeCell ref="C11:F11"/>
    <mergeCell ref="G44:G45"/>
    <mergeCell ref="C44:C45"/>
    <mergeCell ref="D44:D45"/>
    <mergeCell ref="E44:E45"/>
    <mergeCell ref="F44:F45"/>
    <mergeCell ref="F22:H22"/>
    <mergeCell ref="C9:G9"/>
    <mergeCell ref="F34:F35"/>
    <mergeCell ref="E34:E35"/>
    <mergeCell ref="D34:D35"/>
    <mergeCell ref="C34:C35"/>
    <mergeCell ref="G34:G35"/>
  </mergeCells>
  <conditionalFormatting sqref="F22:F23">
    <cfRule type="cellIs" dxfId="28" priority="1" operator="equal">
      <formula>"WARNING: Total PHA/HUD/USDA Subsidy does not match Form 8A"</formula>
    </cfRule>
  </conditionalFormatting>
  <pageMargins left="0.7" right="0.7" top="0.75" bottom="0.75" header="0.3" footer="0.3"/>
  <pageSetup scale="73" orientation="landscape" r:id="rId1"/>
  <headerFooter>
    <oddFooter>&amp;LForm 8B
Operating, Service and Rent Subsidy Sources&amp;CCFA Forms</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B8:Z65"/>
  <sheetViews>
    <sheetView showGridLines="0" zoomScaleNormal="100" workbookViewId="0">
      <selection activeCell="J37" sqref="J37"/>
    </sheetView>
  </sheetViews>
  <sheetFormatPr defaultColWidth="9.08984375" defaultRowHeight="14.5" x14ac:dyDescent="0.35"/>
  <cols>
    <col min="1" max="2" width="1.7265625" style="366" customWidth="1"/>
    <col min="3" max="3" width="20" style="366" customWidth="1"/>
    <col min="4" max="4" width="11.6328125" style="366" bestFit="1" customWidth="1"/>
    <col min="5" max="5" width="14.26953125" style="366" customWidth="1"/>
    <col min="6" max="8" width="9.08984375" style="366"/>
    <col min="9" max="9" width="7.26953125" style="366" bestFit="1" customWidth="1"/>
    <col min="10" max="10" width="6.81640625" style="366" bestFit="1" customWidth="1"/>
    <col min="11" max="11" width="10.7265625" style="366" bestFit="1" customWidth="1"/>
    <col min="12" max="12" width="12.6328125" style="366" bestFit="1" customWidth="1"/>
    <col min="13" max="13" width="2.81640625" style="366" customWidth="1"/>
    <col min="14" max="14" width="11.36328125" style="366" customWidth="1"/>
    <col min="15" max="17" width="10" style="366" bestFit="1" customWidth="1"/>
    <col min="18" max="18" width="11.08984375" style="366" bestFit="1" customWidth="1"/>
    <col min="19" max="19" width="1.7265625" style="366" customWidth="1"/>
    <col min="20" max="16384" width="9.08984375" style="366"/>
  </cols>
  <sheetData>
    <row r="8" spans="2:19" ht="9" customHeight="1" thickBot="1" x14ac:dyDescent="0.4"/>
    <row r="9" spans="2:19" ht="9" customHeight="1" x14ac:dyDescent="0.35">
      <c r="B9" s="189"/>
      <c r="C9" s="190"/>
      <c r="D9" s="190"/>
      <c r="E9" s="191"/>
      <c r="F9" s="191"/>
      <c r="G9" s="192"/>
      <c r="H9" s="193"/>
      <c r="I9" s="193"/>
      <c r="J9" s="193"/>
      <c r="K9" s="194"/>
      <c r="L9" s="192"/>
      <c r="M9" s="192"/>
      <c r="N9" s="195"/>
      <c r="O9" s="191"/>
      <c r="P9" s="192"/>
      <c r="Q9" s="192"/>
      <c r="R9" s="192"/>
      <c r="S9" s="196"/>
    </row>
    <row r="10" spans="2:19" ht="18.5" x14ac:dyDescent="0.45">
      <c r="B10" s="197"/>
      <c r="C10" s="2155" t="s">
        <v>1119</v>
      </c>
      <c r="D10" s="2155"/>
      <c r="E10" s="2155"/>
      <c r="F10" s="2155"/>
      <c r="G10" s="2155"/>
      <c r="H10" s="2155"/>
      <c r="I10" s="2155"/>
      <c r="J10" s="2155"/>
      <c r="K10" s="2155"/>
      <c r="L10" s="2155"/>
      <c r="M10" s="2155"/>
      <c r="N10" s="2155"/>
      <c r="O10" s="2155"/>
      <c r="P10" s="2155"/>
      <c r="Q10" s="2155"/>
      <c r="R10" s="2155"/>
      <c r="S10" s="182"/>
    </row>
    <row r="11" spans="2:19" x14ac:dyDescent="0.35">
      <c r="B11" s="197"/>
      <c r="C11" s="387"/>
      <c r="D11" s="387"/>
      <c r="E11" s="198"/>
      <c r="F11" s="198"/>
      <c r="G11" s="199"/>
      <c r="H11" s="200"/>
      <c r="I11" s="200"/>
      <c r="J11" s="200"/>
      <c r="K11" s="201"/>
      <c r="L11" s="199"/>
      <c r="M11" s="199"/>
      <c r="N11" s="202"/>
      <c r="O11" s="198"/>
      <c r="P11" s="199"/>
      <c r="Q11" s="199"/>
      <c r="R11" s="524"/>
      <c r="S11" s="182"/>
    </row>
    <row r="12" spans="2:19" ht="15" thickBot="1" x14ac:dyDescent="0.4">
      <c r="B12" s="197"/>
      <c r="C12" s="2493" t="str">
        <f>IF('1'!G5="","Enter Project Name on Form 1",(CONCATENATE("Project Name: ",'1'!G5)))</f>
        <v>Enter Project Name on Form 1</v>
      </c>
      <c r="D12" s="2493"/>
      <c r="E12" s="2493"/>
      <c r="F12" s="2493"/>
      <c r="G12" s="2493"/>
      <c r="H12" s="2493"/>
      <c r="I12" s="2493"/>
      <c r="J12" s="2494"/>
      <c r="K12" s="2493"/>
      <c r="L12" s="2493"/>
      <c r="M12" s="1539"/>
      <c r="N12" s="1539"/>
      <c r="O12" s="387"/>
      <c r="P12" s="387"/>
      <c r="Q12" s="387"/>
      <c r="R12" s="524"/>
      <c r="S12" s="217"/>
    </row>
    <row r="13" spans="2:19" ht="15" thickBot="1" x14ac:dyDescent="0.4">
      <c r="B13" s="197"/>
      <c r="C13" s="348"/>
      <c r="D13" s="348"/>
      <c r="E13" s="348"/>
      <c r="F13" s="348"/>
      <c r="G13" s="348"/>
      <c r="H13" s="348"/>
      <c r="I13" s="348"/>
      <c r="J13" s="348"/>
      <c r="K13" s="348"/>
      <c r="L13" s="348"/>
      <c r="M13" s="203"/>
      <c r="N13" s="348"/>
      <c r="O13" s="348"/>
      <c r="P13" s="348"/>
      <c r="Q13" s="348"/>
      <c r="R13" s="348"/>
      <c r="S13" s="182"/>
    </row>
    <row r="14" spans="2:19" ht="16" thickBot="1" x14ac:dyDescent="0.4">
      <c r="B14" s="197"/>
      <c r="C14" s="2478" t="s">
        <v>618</v>
      </c>
      <c r="D14" s="2479"/>
      <c r="E14" s="2480"/>
      <c r="F14" s="2480"/>
      <c r="G14" s="2480"/>
      <c r="H14" s="2480"/>
      <c r="I14" s="2480"/>
      <c r="J14" s="2479"/>
      <c r="K14" s="2480"/>
      <c r="L14" s="2481"/>
      <c r="M14" s="203"/>
      <c r="N14" s="2482" t="s">
        <v>619</v>
      </c>
      <c r="O14" s="2483"/>
      <c r="P14" s="2483"/>
      <c r="Q14" s="2484"/>
      <c r="R14" s="2485"/>
      <c r="S14" s="182"/>
    </row>
    <row r="15" spans="2:19" ht="79" thickBot="1" x14ac:dyDescent="0.4">
      <c r="B15" s="204"/>
      <c r="C15" s="1791" t="s">
        <v>617</v>
      </c>
      <c r="D15" s="543" t="s">
        <v>623</v>
      </c>
      <c r="E15" s="543" t="s">
        <v>339</v>
      </c>
      <c r="F15" s="544" t="s">
        <v>340</v>
      </c>
      <c r="G15" s="545" t="s">
        <v>341</v>
      </c>
      <c r="H15" s="544" t="s">
        <v>342</v>
      </c>
      <c r="I15" s="1436" t="s">
        <v>1152</v>
      </c>
      <c r="J15" s="544" t="s">
        <v>1151</v>
      </c>
      <c r="K15" s="545" t="s">
        <v>343</v>
      </c>
      <c r="L15" s="546" t="s">
        <v>347</v>
      </c>
      <c r="M15" s="203"/>
      <c r="N15" s="633" t="s">
        <v>349</v>
      </c>
      <c r="O15" s="928" t="str">
        <f>IF('8B'!C36="","Enter Source Name on Form 8B",'8B'!C36)</f>
        <v>Enter Source Name on Form 8B</v>
      </c>
      <c r="P15" s="929" t="str">
        <f>IF('8B'!C37="","Enter Source Name on Form 8B",'8B'!C37)</f>
        <v>Enter Source Name on Form 8B</v>
      </c>
      <c r="Q15" s="929" t="str">
        <f>IF('8B'!C38="","Enter Source Name on Form 8B",'8B'!C38)</f>
        <v>Enter Source Name on Form 8B</v>
      </c>
      <c r="R15" s="930" t="str">
        <f>IF('8B'!C39="","Enter Source Name on Form 8B",'8B'!C39)</f>
        <v>Enter Source Name on Form 8B</v>
      </c>
      <c r="S15" s="182"/>
    </row>
    <row r="16" spans="2:19" x14ac:dyDescent="0.35">
      <c r="B16" s="204"/>
      <c r="C16" s="1792"/>
      <c r="D16" s="912" t="s">
        <v>530</v>
      </c>
      <c r="E16" s="710"/>
      <c r="F16" s="995"/>
      <c r="G16" s="711"/>
      <c r="H16" s="1302">
        <f>F16*G16</f>
        <v>0</v>
      </c>
      <c r="I16" s="711" t="s">
        <v>530</v>
      </c>
      <c r="J16" s="711">
        <v>0</v>
      </c>
      <c r="K16" s="1524">
        <f>H16*J16</f>
        <v>0</v>
      </c>
      <c r="L16" s="1303">
        <f>H16+K16</f>
        <v>0</v>
      </c>
      <c r="M16" s="205"/>
      <c r="N16" s="994">
        <v>0</v>
      </c>
      <c r="O16" s="995">
        <v>0</v>
      </c>
      <c r="P16" s="995">
        <v>0</v>
      </c>
      <c r="Q16" s="1404">
        <v>0</v>
      </c>
      <c r="R16" s="996">
        <v>0</v>
      </c>
      <c r="S16" s="206"/>
    </row>
    <row r="17" spans="2:19" x14ac:dyDescent="0.35">
      <c r="B17" s="197"/>
      <c r="C17" s="1790"/>
      <c r="D17" s="913"/>
      <c r="E17" s="854"/>
      <c r="F17" s="991"/>
      <c r="G17" s="713"/>
      <c r="H17" s="1304">
        <f t="shared" ref="H17:H24" si="0">F17*G17</f>
        <v>0</v>
      </c>
      <c r="I17" s="713"/>
      <c r="J17" s="1525">
        <v>0</v>
      </c>
      <c r="K17" s="1526">
        <f t="shared" ref="K17:K24" si="1">H17*J17</f>
        <v>0</v>
      </c>
      <c r="L17" s="1305">
        <f>H17+K17</f>
        <v>0</v>
      </c>
      <c r="M17" s="205"/>
      <c r="N17" s="997">
        <v>0</v>
      </c>
      <c r="O17" s="991">
        <v>0</v>
      </c>
      <c r="P17" s="991">
        <v>0</v>
      </c>
      <c r="Q17" s="1405">
        <v>0</v>
      </c>
      <c r="R17" s="998">
        <v>0</v>
      </c>
      <c r="S17" s="207"/>
    </row>
    <row r="18" spans="2:19" x14ac:dyDescent="0.35">
      <c r="B18" s="197"/>
      <c r="C18" s="1790"/>
      <c r="D18" s="913"/>
      <c r="E18" s="854"/>
      <c r="F18" s="991"/>
      <c r="G18" s="713"/>
      <c r="H18" s="1304">
        <f t="shared" si="0"/>
        <v>0</v>
      </c>
      <c r="I18" s="713"/>
      <c r="J18" s="713">
        <v>0</v>
      </c>
      <c r="K18" s="2074">
        <f t="shared" si="1"/>
        <v>0</v>
      </c>
      <c r="L18" s="1305">
        <f t="shared" ref="L18:L24" si="2">H18+K18</f>
        <v>0</v>
      </c>
      <c r="M18" s="205"/>
      <c r="N18" s="997">
        <v>0</v>
      </c>
      <c r="O18" s="991">
        <v>0</v>
      </c>
      <c r="P18" s="991">
        <v>0</v>
      </c>
      <c r="Q18" s="1405">
        <v>0</v>
      </c>
      <c r="R18" s="998">
        <v>0</v>
      </c>
      <c r="S18" s="182"/>
    </row>
    <row r="19" spans="2:19" x14ac:dyDescent="0.35">
      <c r="B19" s="197"/>
      <c r="C19" s="1790"/>
      <c r="D19" s="913"/>
      <c r="E19" s="854"/>
      <c r="F19" s="991"/>
      <c r="G19" s="713"/>
      <c r="H19" s="1304">
        <f t="shared" si="0"/>
        <v>0</v>
      </c>
      <c r="I19" s="713"/>
      <c r="J19" s="713">
        <v>0</v>
      </c>
      <c r="K19" s="1526">
        <f t="shared" si="1"/>
        <v>0</v>
      </c>
      <c r="L19" s="1305">
        <f t="shared" si="2"/>
        <v>0</v>
      </c>
      <c r="M19" s="205"/>
      <c r="N19" s="997">
        <v>0</v>
      </c>
      <c r="O19" s="991">
        <v>0</v>
      </c>
      <c r="P19" s="991">
        <v>0</v>
      </c>
      <c r="Q19" s="1405">
        <v>0</v>
      </c>
      <c r="R19" s="998">
        <v>0</v>
      </c>
      <c r="S19" s="182"/>
    </row>
    <row r="20" spans="2:19" x14ac:dyDescent="0.35">
      <c r="B20" s="197"/>
      <c r="C20" s="1790"/>
      <c r="D20" s="913"/>
      <c r="E20" s="854"/>
      <c r="F20" s="991"/>
      <c r="G20" s="713"/>
      <c r="H20" s="1304">
        <f t="shared" si="0"/>
        <v>0</v>
      </c>
      <c r="I20" s="713"/>
      <c r="J20" s="713">
        <v>0</v>
      </c>
      <c r="K20" s="1526">
        <f t="shared" si="1"/>
        <v>0</v>
      </c>
      <c r="L20" s="1305">
        <f>H20+K20</f>
        <v>0</v>
      </c>
      <c r="M20" s="205"/>
      <c r="N20" s="997">
        <v>0</v>
      </c>
      <c r="O20" s="991">
        <v>0</v>
      </c>
      <c r="P20" s="991">
        <v>0</v>
      </c>
      <c r="Q20" s="1405">
        <v>0</v>
      </c>
      <c r="R20" s="998">
        <v>0</v>
      </c>
      <c r="S20" s="182"/>
    </row>
    <row r="21" spans="2:19" x14ac:dyDescent="0.35">
      <c r="B21" s="197"/>
      <c r="C21" s="1790"/>
      <c r="D21" s="913"/>
      <c r="E21" s="854"/>
      <c r="F21" s="991"/>
      <c r="G21" s="713"/>
      <c r="H21" s="1304">
        <f t="shared" si="0"/>
        <v>0</v>
      </c>
      <c r="I21" s="713"/>
      <c r="J21" s="713">
        <v>0</v>
      </c>
      <c r="K21" s="1526">
        <f t="shared" si="1"/>
        <v>0</v>
      </c>
      <c r="L21" s="1305">
        <f t="shared" si="2"/>
        <v>0</v>
      </c>
      <c r="M21" s="205"/>
      <c r="N21" s="997">
        <v>0</v>
      </c>
      <c r="O21" s="991">
        <v>0</v>
      </c>
      <c r="P21" s="991">
        <v>0</v>
      </c>
      <c r="Q21" s="1405">
        <v>0</v>
      </c>
      <c r="R21" s="998">
        <v>0</v>
      </c>
      <c r="S21" s="182"/>
    </row>
    <row r="22" spans="2:19" x14ac:dyDescent="0.35">
      <c r="B22" s="197"/>
      <c r="C22" s="1790"/>
      <c r="D22" s="913"/>
      <c r="E22" s="854"/>
      <c r="F22" s="991"/>
      <c r="G22" s="713"/>
      <c r="H22" s="1304">
        <f t="shared" si="0"/>
        <v>0</v>
      </c>
      <c r="I22" s="713"/>
      <c r="J22" s="713">
        <v>0</v>
      </c>
      <c r="K22" s="1526">
        <f t="shared" si="1"/>
        <v>0</v>
      </c>
      <c r="L22" s="1305">
        <f t="shared" si="2"/>
        <v>0</v>
      </c>
      <c r="M22" s="205"/>
      <c r="N22" s="997">
        <v>0</v>
      </c>
      <c r="O22" s="991">
        <v>0</v>
      </c>
      <c r="P22" s="991">
        <v>0</v>
      </c>
      <c r="Q22" s="1405">
        <v>0</v>
      </c>
      <c r="R22" s="998">
        <v>0</v>
      </c>
      <c r="S22" s="182"/>
    </row>
    <row r="23" spans="2:19" x14ac:dyDescent="0.35">
      <c r="B23" s="197"/>
      <c r="C23" s="1790"/>
      <c r="D23" s="913"/>
      <c r="E23" s="854"/>
      <c r="F23" s="991"/>
      <c r="G23" s="713"/>
      <c r="H23" s="1304">
        <f t="shared" si="0"/>
        <v>0</v>
      </c>
      <c r="I23" s="713"/>
      <c r="J23" s="713">
        <v>0</v>
      </c>
      <c r="K23" s="1526">
        <f t="shared" si="1"/>
        <v>0</v>
      </c>
      <c r="L23" s="1305">
        <f t="shared" si="2"/>
        <v>0</v>
      </c>
      <c r="M23" s="205"/>
      <c r="N23" s="997">
        <v>0</v>
      </c>
      <c r="O23" s="991">
        <v>0</v>
      </c>
      <c r="P23" s="991">
        <v>0</v>
      </c>
      <c r="Q23" s="1405">
        <v>0</v>
      </c>
      <c r="R23" s="998">
        <v>0</v>
      </c>
      <c r="S23" s="182"/>
    </row>
    <row r="24" spans="2:19" x14ac:dyDescent="0.35">
      <c r="B24" s="197"/>
      <c r="C24" s="916"/>
      <c r="D24" s="918"/>
      <c r="E24" s="902"/>
      <c r="F24" s="992"/>
      <c r="G24" s="917"/>
      <c r="H24" s="1306">
        <f t="shared" si="0"/>
        <v>0</v>
      </c>
      <c r="I24" s="1210"/>
      <c r="J24" s="1210">
        <v>0</v>
      </c>
      <c r="K24" s="1527">
        <f t="shared" si="1"/>
        <v>0</v>
      </c>
      <c r="L24" s="1308">
        <f t="shared" si="2"/>
        <v>0</v>
      </c>
      <c r="M24" s="205"/>
      <c r="N24" s="999">
        <v>0</v>
      </c>
      <c r="O24" s="992">
        <v>0</v>
      </c>
      <c r="P24" s="992">
        <v>0</v>
      </c>
      <c r="Q24" s="1406">
        <v>0</v>
      </c>
      <c r="R24" s="1000">
        <v>0</v>
      </c>
      <c r="S24" s="182"/>
    </row>
    <row r="25" spans="2:19" x14ac:dyDescent="0.35">
      <c r="B25" s="197"/>
      <c r="C25" s="1309"/>
      <c r="D25" s="1310"/>
      <c r="E25" s="1311"/>
      <c r="F25" s="1312"/>
      <c r="G25" s="1313"/>
      <c r="H25" s="1207"/>
      <c r="I25" s="2488" t="s">
        <v>1111</v>
      </c>
      <c r="J25" s="2488"/>
      <c r="K25" s="2489"/>
      <c r="L25" s="1314">
        <f>SUMIF(D16:D24,"On Site",L16:L24)</f>
        <v>0</v>
      </c>
      <c r="M25" s="205"/>
      <c r="N25" s="2075"/>
      <c r="O25" s="2076"/>
      <c r="P25" s="2076"/>
      <c r="Q25" s="2077"/>
      <c r="R25" s="2078"/>
      <c r="S25" s="182"/>
    </row>
    <row r="26" spans="2:19" ht="15" thickBot="1" x14ac:dyDescent="0.4">
      <c r="B26" s="197"/>
      <c r="C26" s="1309"/>
      <c r="D26" s="1310"/>
      <c r="E26" s="1311"/>
      <c r="F26" s="1312"/>
      <c r="G26" s="1313"/>
      <c r="H26" s="1207"/>
      <c r="I26" s="2488" t="s">
        <v>1112</v>
      </c>
      <c r="J26" s="2488"/>
      <c r="K26" s="2489"/>
      <c r="L26" s="1315">
        <f>SUMIF(D16:D24,"Off Site",L16:L24)</f>
        <v>0</v>
      </c>
      <c r="M26" s="205"/>
      <c r="N26" s="2075"/>
      <c r="O26" s="2076"/>
      <c r="P26" s="2076"/>
      <c r="Q26" s="2077"/>
      <c r="R26" s="2078"/>
      <c r="S26" s="182"/>
    </row>
    <row r="27" spans="2:19" ht="16.5" thickTop="1" thickBot="1" x14ac:dyDescent="0.4">
      <c r="B27" s="208"/>
      <c r="C27" s="2486" t="s">
        <v>344</v>
      </c>
      <c r="D27" s="2487"/>
      <c r="E27" s="2487"/>
      <c r="F27" s="2487"/>
      <c r="G27" s="2487"/>
      <c r="H27" s="1208"/>
      <c r="I27" s="1208"/>
      <c r="J27" s="1208"/>
      <c r="K27" s="1209"/>
      <c r="L27" s="993">
        <f>SUM(L16:L24)</f>
        <v>0</v>
      </c>
      <c r="M27" s="210"/>
      <c r="N27" s="1001">
        <f>SUM(N16:N24)</f>
        <v>0</v>
      </c>
      <c r="O27" s="1002">
        <f>SUM(O16:O24)</f>
        <v>0</v>
      </c>
      <c r="P27" s="1002">
        <f>SUM(P16:P24)</f>
        <v>0</v>
      </c>
      <c r="Q27" s="1002">
        <f>SUM(Q16:Q24)</f>
        <v>0</v>
      </c>
      <c r="R27" s="1003">
        <f>SUM(R16:R24)</f>
        <v>0</v>
      </c>
      <c r="S27" s="182"/>
    </row>
    <row r="28" spans="2:19" ht="15" customHeight="1" x14ac:dyDescent="0.35">
      <c r="B28" s="208"/>
      <c r="C28" s="213"/>
      <c r="D28" s="213"/>
      <c r="E28" s="213"/>
      <c r="F28" s="213"/>
      <c r="G28" s="213"/>
      <c r="H28" s="2477" t="str">
        <f>IF(L27&gt;(SUM(N27:R27)),"WARNING - Costs Exceed Listed Funding",(IF(AND(L27&lt;&gt;0,L27&lt;=(SUM(N27:R27))),"Costs Are Covered By Listed Funding","")))</f>
        <v/>
      </c>
      <c r="I28" s="2477"/>
      <c r="J28" s="2477"/>
      <c r="K28" s="2477"/>
      <c r="L28" s="2477"/>
      <c r="M28" s="211"/>
      <c r="N28" s="2498" t="str">
        <f>IF(SUM(O27:R27)&lt;&gt;'8B'!F40,"WARNING - Total for non-Cash Flow sources does not match Total for Operating Subsidy on 8B","")</f>
        <v/>
      </c>
      <c r="O28" s="2498"/>
      <c r="P28" s="2498"/>
      <c r="Q28" s="2498"/>
      <c r="R28" s="2498"/>
      <c r="S28" s="182"/>
    </row>
    <row r="29" spans="2:19" ht="15" customHeight="1" x14ac:dyDescent="0.35">
      <c r="B29" s="208"/>
      <c r="C29" s="213"/>
      <c r="D29" s="213"/>
      <c r="E29" s="213"/>
      <c r="F29" s="213"/>
      <c r="G29" s="213"/>
      <c r="H29" s="216"/>
      <c r="I29" s="216"/>
      <c r="J29" s="216"/>
      <c r="K29" s="211"/>
      <c r="L29" s="211"/>
      <c r="M29" s="211"/>
      <c r="N29" s="2473"/>
      <c r="O29" s="2473"/>
      <c r="P29" s="2473"/>
      <c r="Q29" s="2473"/>
      <c r="R29" s="2473"/>
      <c r="S29" s="182"/>
    </row>
    <row r="30" spans="2:19" ht="7.5" customHeight="1" thickBot="1" x14ac:dyDescent="0.4">
      <c r="B30" s="208"/>
      <c r="C30" s="213"/>
      <c r="D30" s="213"/>
      <c r="E30" s="213"/>
      <c r="F30" s="213"/>
      <c r="G30" s="213"/>
      <c r="H30" s="216"/>
      <c r="I30" s="216"/>
      <c r="J30" s="216"/>
      <c r="K30" s="211"/>
      <c r="L30" s="211"/>
      <c r="M30" s="211"/>
      <c r="N30" s="1573"/>
      <c r="O30" s="1573"/>
      <c r="P30" s="1573"/>
      <c r="Q30" s="1573"/>
      <c r="R30" s="1573"/>
      <c r="S30" s="182"/>
    </row>
    <row r="31" spans="2:19" ht="16" thickBot="1" x14ac:dyDescent="0.4">
      <c r="B31" s="197"/>
      <c r="C31" s="2478" t="s">
        <v>345</v>
      </c>
      <c r="D31" s="2479"/>
      <c r="E31" s="2479"/>
      <c r="F31" s="2479"/>
      <c r="G31" s="2479"/>
      <c r="H31" s="2479"/>
      <c r="I31" s="2479"/>
      <c r="J31" s="2479"/>
      <c r="K31" s="2479"/>
      <c r="L31" s="2497"/>
      <c r="M31" s="348"/>
      <c r="N31" s="2482" t="s">
        <v>348</v>
      </c>
      <c r="O31" s="2483"/>
      <c r="P31" s="2483"/>
      <c r="Q31" s="2484"/>
      <c r="R31" s="2485"/>
      <c r="S31" s="182"/>
    </row>
    <row r="32" spans="2:19" ht="79" thickBot="1" x14ac:dyDescent="0.4">
      <c r="B32" s="208"/>
      <c r="C32" s="2500" t="s">
        <v>346</v>
      </c>
      <c r="D32" s="2501"/>
      <c r="E32" s="1228" t="s">
        <v>339</v>
      </c>
      <c r="F32" s="1229" t="s">
        <v>340</v>
      </c>
      <c r="G32" s="1230" t="s">
        <v>341</v>
      </c>
      <c r="H32" s="1229" t="s">
        <v>342</v>
      </c>
      <c r="I32" s="1436" t="s">
        <v>1152</v>
      </c>
      <c r="J32" s="544" t="s">
        <v>1151</v>
      </c>
      <c r="K32" s="1230" t="s">
        <v>343</v>
      </c>
      <c r="L32" s="1231" t="s">
        <v>347</v>
      </c>
      <c r="M32" s="203"/>
      <c r="N32" s="1680" t="str">
        <f>IF('8B'!C46="","Enter Source Name on Form 8B",'8B'!C46)</f>
        <v>Enter Source Name on Form 8B</v>
      </c>
      <c r="O32" s="1681" t="str">
        <f>IF('8B'!C47="","Enter Source Name on Form 8B",'8B'!C47)</f>
        <v>Enter Source Name on Form 8B</v>
      </c>
      <c r="P32" s="1681" t="str">
        <f>IF('8B'!C48="","Enter Source Name on Form 8B",'8B'!C48)</f>
        <v>Enter Source Name on Form 8B</v>
      </c>
      <c r="Q32" s="1682" t="str">
        <f>IF('8B'!C49="","Enter Source Name on Form 8B",'8B'!C49)</f>
        <v>Enter Source Name on Form 8B</v>
      </c>
      <c r="R32" s="1676" t="s">
        <v>349</v>
      </c>
      <c r="S32" s="182"/>
    </row>
    <row r="33" spans="2:26" ht="15" customHeight="1" x14ac:dyDescent="0.35">
      <c r="B33" s="208"/>
      <c r="C33" s="2502"/>
      <c r="D33" s="2503"/>
      <c r="E33" s="710"/>
      <c r="F33" s="989"/>
      <c r="G33" s="711">
        <v>0</v>
      </c>
      <c r="H33" s="1302">
        <f t="shared" ref="H33:H41" si="3">F33*G33</f>
        <v>0</v>
      </c>
      <c r="I33" s="711" t="s">
        <v>530</v>
      </c>
      <c r="J33" s="711">
        <v>0</v>
      </c>
      <c r="K33" s="1524">
        <f>H33*J33</f>
        <v>0</v>
      </c>
      <c r="L33" s="1303">
        <f>H33+K33</f>
        <v>0</v>
      </c>
      <c r="M33" s="205"/>
      <c r="N33" s="994">
        <v>0</v>
      </c>
      <c r="O33" s="995">
        <v>0</v>
      </c>
      <c r="P33" s="995">
        <v>0</v>
      </c>
      <c r="Q33" s="1404">
        <v>0</v>
      </c>
      <c r="R33" s="1672">
        <v>0</v>
      </c>
      <c r="S33" s="182"/>
    </row>
    <row r="34" spans="2:26" ht="15" customHeight="1" x14ac:dyDescent="0.35">
      <c r="B34" s="208"/>
      <c r="C34" s="2475"/>
      <c r="D34" s="2476"/>
      <c r="E34" s="712"/>
      <c r="F34" s="990"/>
      <c r="G34" s="713">
        <v>0</v>
      </c>
      <c r="H34" s="1304">
        <f t="shared" si="3"/>
        <v>0</v>
      </c>
      <c r="I34" s="713"/>
      <c r="J34" s="1525">
        <v>0</v>
      </c>
      <c r="K34" s="1526">
        <f>H34*J34</f>
        <v>0</v>
      </c>
      <c r="L34" s="1305">
        <f>H34+K34</f>
        <v>0</v>
      </c>
      <c r="M34" s="205"/>
      <c r="N34" s="997">
        <v>0</v>
      </c>
      <c r="O34" s="991">
        <v>0</v>
      </c>
      <c r="P34" s="991">
        <v>0</v>
      </c>
      <c r="Q34" s="1405">
        <v>0</v>
      </c>
      <c r="R34" s="1673">
        <v>0</v>
      </c>
      <c r="S34" s="182"/>
    </row>
    <row r="35" spans="2:26" ht="15" customHeight="1" x14ac:dyDescent="0.35">
      <c r="B35" s="208"/>
      <c r="C35" s="2475"/>
      <c r="D35" s="2476"/>
      <c r="E35" s="712"/>
      <c r="F35" s="990"/>
      <c r="G35" s="713">
        <v>0</v>
      </c>
      <c r="H35" s="1304">
        <f t="shared" si="3"/>
        <v>0</v>
      </c>
      <c r="I35" s="713"/>
      <c r="J35" s="713">
        <v>0</v>
      </c>
      <c r="K35" s="2074">
        <f t="shared" ref="K35:K41" si="4">H35*J35</f>
        <v>0</v>
      </c>
      <c r="L35" s="1305">
        <f t="shared" ref="L35:L41" si="5">H35+K35</f>
        <v>0</v>
      </c>
      <c r="M35" s="205"/>
      <c r="N35" s="997">
        <v>0</v>
      </c>
      <c r="O35" s="991">
        <v>0</v>
      </c>
      <c r="P35" s="991">
        <v>0</v>
      </c>
      <c r="Q35" s="1405">
        <v>0</v>
      </c>
      <c r="R35" s="1673">
        <v>0</v>
      </c>
      <c r="S35" s="182"/>
    </row>
    <row r="36" spans="2:26" ht="15" customHeight="1" x14ac:dyDescent="0.35">
      <c r="B36" s="208"/>
      <c r="C36" s="2475"/>
      <c r="D36" s="2476"/>
      <c r="E36" s="712"/>
      <c r="F36" s="990"/>
      <c r="G36" s="713">
        <v>0</v>
      </c>
      <c r="H36" s="1304">
        <f t="shared" si="3"/>
        <v>0</v>
      </c>
      <c r="I36" s="713"/>
      <c r="J36" s="713">
        <v>0</v>
      </c>
      <c r="K36" s="1526">
        <f t="shared" si="4"/>
        <v>0</v>
      </c>
      <c r="L36" s="1305">
        <f t="shared" si="5"/>
        <v>0</v>
      </c>
      <c r="M36" s="205"/>
      <c r="N36" s="997">
        <v>0</v>
      </c>
      <c r="O36" s="991">
        <v>0</v>
      </c>
      <c r="P36" s="991">
        <v>0</v>
      </c>
      <c r="Q36" s="1405">
        <v>0</v>
      </c>
      <c r="R36" s="1673">
        <v>0</v>
      </c>
      <c r="S36" s="182"/>
    </row>
    <row r="37" spans="2:26" ht="15" customHeight="1" x14ac:dyDescent="0.35">
      <c r="B37" s="208"/>
      <c r="C37" s="2475"/>
      <c r="D37" s="2476"/>
      <c r="E37" s="712"/>
      <c r="F37" s="990"/>
      <c r="G37" s="713">
        <v>0</v>
      </c>
      <c r="H37" s="1304">
        <f t="shared" si="3"/>
        <v>0</v>
      </c>
      <c r="I37" s="713"/>
      <c r="J37" s="713">
        <v>0</v>
      </c>
      <c r="K37" s="1526">
        <f t="shared" si="4"/>
        <v>0</v>
      </c>
      <c r="L37" s="1305">
        <f t="shared" si="5"/>
        <v>0</v>
      </c>
      <c r="M37" s="205"/>
      <c r="N37" s="997">
        <v>0</v>
      </c>
      <c r="O37" s="991">
        <v>0</v>
      </c>
      <c r="P37" s="991">
        <v>0</v>
      </c>
      <c r="Q37" s="1405">
        <v>0</v>
      </c>
      <c r="R37" s="1673">
        <v>0</v>
      </c>
      <c r="S37" s="182"/>
    </row>
    <row r="38" spans="2:26" ht="15" customHeight="1" x14ac:dyDescent="0.35">
      <c r="B38" s="208"/>
      <c r="C38" s="2475"/>
      <c r="D38" s="2476"/>
      <c r="E38" s="712"/>
      <c r="F38" s="991"/>
      <c r="G38" s="713">
        <v>0</v>
      </c>
      <c r="H38" s="1304">
        <f t="shared" si="3"/>
        <v>0</v>
      </c>
      <c r="I38" s="713"/>
      <c r="J38" s="713">
        <v>0</v>
      </c>
      <c r="K38" s="1526">
        <f t="shared" si="4"/>
        <v>0</v>
      </c>
      <c r="L38" s="1305">
        <f t="shared" si="5"/>
        <v>0</v>
      </c>
      <c r="M38" s="205"/>
      <c r="N38" s="997">
        <v>0</v>
      </c>
      <c r="O38" s="991">
        <v>0</v>
      </c>
      <c r="P38" s="991">
        <v>0</v>
      </c>
      <c r="Q38" s="1405">
        <v>0</v>
      </c>
      <c r="R38" s="1673">
        <v>0</v>
      </c>
      <c r="S38" s="182"/>
    </row>
    <row r="39" spans="2:26" ht="15" customHeight="1" x14ac:dyDescent="0.35">
      <c r="B39" s="208"/>
      <c r="C39" s="2475"/>
      <c r="D39" s="2476"/>
      <c r="E39" s="712"/>
      <c r="F39" s="991"/>
      <c r="G39" s="713">
        <v>0</v>
      </c>
      <c r="H39" s="1304">
        <f t="shared" si="3"/>
        <v>0</v>
      </c>
      <c r="I39" s="713"/>
      <c r="J39" s="713">
        <v>0</v>
      </c>
      <c r="K39" s="1526">
        <f t="shared" si="4"/>
        <v>0</v>
      </c>
      <c r="L39" s="1305">
        <f t="shared" si="5"/>
        <v>0</v>
      </c>
      <c r="M39" s="205"/>
      <c r="N39" s="997">
        <v>0</v>
      </c>
      <c r="O39" s="991">
        <v>0</v>
      </c>
      <c r="P39" s="991">
        <v>0</v>
      </c>
      <c r="Q39" s="1405">
        <v>0</v>
      </c>
      <c r="R39" s="1673">
        <v>0</v>
      </c>
      <c r="S39" s="182"/>
    </row>
    <row r="40" spans="2:26" ht="15" customHeight="1" x14ac:dyDescent="0.35">
      <c r="B40" s="208"/>
      <c r="C40" s="2475"/>
      <c r="D40" s="2476"/>
      <c r="E40" s="712"/>
      <c r="F40" s="991"/>
      <c r="G40" s="713">
        <v>0</v>
      </c>
      <c r="H40" s="1304">
        <f t="shared" si="3"/>
        <v>0</v>
      </c>
      <c r="I40" s="713"/>
      <c r="J40" s="713">
        <v>0</v>
      </c>
      <c r="K40" s="1526">
        <f t="shared" si="4"/>
        <v>0</v>
      </c>
      <c r="L40" s="1305">
        <f t="shared" si="5"/>
        <v>0</v>
      </c>
      <c r="M40" s="205"/>
      <c r="N40" s="997">
        <v>0</v>
      </c>
      <c r="O40" s="991">
        <v>0</v>
      </c>
      <c r="P40" s="991">
        <v>0</v>
      </c>
      <c r="Q40" s="1405">
        <v>0</v>
      </c>
      <c r="R40" s="1673">
        <v>0</v>
      </c>
      <c r="S40" s="182"/>
    </row>
    <row r="41" spans="2:26" ht="15" customHeight="1" thickBot="1" x14ac:dyDescent="0.4">
      <c r="B41" s="208"/>
      <c r="C41" s="2504"/>
      <c r="D41" s="2505"/>
      <c r="E41" s="1403"/>
      <c r="F41" s="1007"/>
      <c r="G41" s="1210">
        <v>0</v>
      </c>
      <c r="H41" s="1307">
        <f t="shared" si="3"/>
        <v>0</v>
      </c>
      <c r="I41" s="1210"/>
      <c r="J41" s="1210">
        <v>0</v>
      </c>
      <c r="K41" s="1527">
        <f t="shared" si="4"/>
        <v>0</v>
      </c>
      <c r="L41" s="1308">
        <f t="shared" si="5"/>
        <v>0</v>
      </c>
      <c r="M41" s="205"/>
      <c r="N41" s="999">
        <v>0</v>
      </c>
      <c r="O41" s="992">
        <v>0</v>
      </c>
      <c r="P41" s="992">
        <v>0</v>
      </c>
      <c r="Q41" s="1406">
        <v>0</v>
      </c>
      <c r="R41" s="1677">
        <v>0</v>
      </c>
      <c r="S41" s="182"/>
    </row>
    <row r="42" spans="2:26" ht="15" customHeight="1" thickTop="1" thickBot="1" x14ac:dyDescent="0.4">
      <c r="B42" s="208"/>
      <c r="C42" s="2495" t="s">
        <v>350</v>
      </c>
      <c r="D42" s="2496"/>
      <c r="E42" s="2496"/>
      <c r="F42" s="2496"/>
      <c r="G42" s="209"/>
      <c r="H42" s="209"/>
      <c r="I42" s="1208"/>
      <c r="J42" s="1208"/>
      <c r="K42" s="1209"/>
      <c r="L42" s="993">
        <f>ROUND((SUM(L33:L41)),0)</f>
        <v>0</v>
      </c>
      <c r="M42" s="210"/>
      <c r="N42" s="1409">
        <f>SUM(N33:N41)</f>
        <v>0</v>
      </c>
      <c r="O42" s="1410">
        <f>SUM(O33:O41)</f>
        <v>0</v>
      </c>
      <c r="P42" s="1410">
        <f>SUM(P33:P41)</f>
        <v>0</v>
      </c>
      <c r="Q42" s="1675">
        <f>SUM(Q33:Q41)</f>
        <v>0</v>
      </c>
      <c r="R42" s="1411">
        <f>SUM(R33:R41)</f>
        <v>0</v>
      </c>
      <c r="S42" s="182"/>
    </row>
    <row r="43" spans="2:26" ht="15" customHeight="1" x14ac:dyDescent="0.35">
      <c r="B43" s="208"/>
      <c r="C43" s="213"/>
      <c r="D43" s="213"/>
      <c r="E43" s="213"/>
      <c r="F43" s="2473" t="str">
        <f>IF(L42&gt;(SUM(N42:R42)),"WARNING - Service Personnel Costs Exceed Listed Funding",(IF(AND(L42&lt;&gt;0,L42&lt;=(SUM(N42:R42))),"Service Personnel Costs Are Covered By Listed Funding","")))</f>
        <v/>
      </c>
      <c r="G43" s="2473"/>
      <c r="H43" s="2473"/>
      <c r="I43" s="2473"/>
      <c r="J43" s="2473"/>
      <c r="K43" s="2473"/>
      <c r="L43" s="2473"/>
      <c r="M43" s="211"/>
      <c r="N43" s="2499"/>
      <c r="O43" s="2499"/>
      <c r="P43" s="2499"/>
      <c r="Q43" s="2499"/>
      <c r="R43" s="2499"/>
      <c r="S43" s="182"/>
      <c r="U43" s="2121"/>
      <c r="V43" s="2121"/>
      <c r="W43" s="2121"/>
      <c r="X43" s="2121"/>
      <c r="Y43" s="2121"/>
      <c r="Z43" s="2121"/>
    </row>
    <row r="44" spans="2:26" ht="15" customHeight="1" thickBot="1" x14ac:dyDescent="0.4">
      <c r="B44" s="208"/>
      <c r="C44" s="213"/>
      <c r="D44" s="213"/>
      <c r="E44" s="213"/>
      <c r="F44" s="213"/>
      <c r="G44" s="213"/>
      <c r="H44" s="1572"/>
      <c r="I44" s="1572"/>
      <c r="J44" s="1572"/>
      <c r="K44" s="1572"/>
      <c r="L44" s="1572"/>
      <c r="M44" s="211"/>
      <c r="N44" s="1548"/>
      <c r="O44" s="1548"/>
      <c r="P44" s="1548"/>
      <c r="Q44" s="1548"/>
      <c r="R44" s="1548"/>
      <c r="S44" s="182"/>
      <c r="U44" s="2121"/>
      <c r="V44" s="2121"/>
      <c r="W44" s="2121"/>
      <c r="X44" s="2121"/>
      <c r="Y44" s="2121"/>
      <c r="Z44" s="2121"/>
    </row>
    <row r="45" spans="2:26" ht="37" thickBot="1" x14ac:dyDescent="0.4">
      <c r="B45" s="208"/>
      <c r="C45" s="2490" t="s">
        <v>1142</v>
      </c>
      <c r="D45" s="2491"/>
      <c r="E45" s="2491"/>
      <c r="F45" s="2491"/>
      <c r="G45" s="2491"/>
      <c r="H45" s="2491"/>
      <c r="I45" s="2491"/>
      <c r="J45" s="2491"/>
      <c r="K45" s="2491"/>
      <c r="L45" s="2492"/>
      <c r="M45" s="211"/>
      <c r="N45" s="1683" t="str">
        <f>N32</f>
        <v>Enter Source Name on Form 8B</v>
      </c>
      <c r="O45" s="1684" t="str">
        <f>O32</f>
        <v>Enter Source Name on Form 8B</v>
      </c>
      <c r="P45" s="1684" t="str">
        <f>P32</f>
        <v>Enter Source Name on Form 8B</v>
      </c>
      <c r="Q45" s="1685" t="str">
        <f>Q32</f>
        <v>Enter Source Name on Form 8B</v>
      </c>
      <c r="R45" s="1671" t="s">
        <v>349</v>
      </c>
      <c r="S45" s="182"/>
      <c r="U45" s="2121"/>
      <c r="W45" s="2121"/>
      <c r="X45" s="2121"/>
      <c r="Y45" s="2121"/>
      <c r="Z45" s="2121"/>
    </row>
    <row r="46" spans="2:26" ht="15" customHeight="1" x14ac:dyDescent="0.35">
      <c r="B46" s="208"/>
      <c r="C46" s="348"/>
      <c r="D46" s="348"/>
      <c r="E46" s="348"/>
      <c r="F46" s="2449" t="s">
        <v>1116</v>
      </c>
      <c r="G46" s="2449"/>
      <c r="H46" s="2449"/>
      <c r="I46" s="1232"/>
      <c r="J46" s="1232"/>
      <c r="K46" s="1233"/>
      <c r="L46" s="1004">
        <v>0</v>
      </c>
      <c r="M46" s="214"/>
      <c r="N46" s="994">
        <v>0</v>
      </c>
      <c r="O46" s="995">
        <v>0</v>
      </c>
      <c r="P46" s="995">
        <v>0</v>
      </c>
      <c r="Q46" s="1404">
        <v>0</v>
      </c>
      <c r="R46" s="1672">
        <v>0</v>
      </c>
      <c r="S46" s="182"/>
      <c r="U46" s="2121"/>
      <c r="V46" s="2121"/>
      <c r="W46" s="2121"/>
      <c r="X46" s="2121"/>
      <c r="Y46" s="2121"/>
      <c r="Z46" s="2121"/>
    </row>
    <row r="47" spans="2:26" x14ac:dyDescent="0.35">
      <c r="B47" s="208"/>
      <c r="C47" s="348"/>
      <c r="D47" s="348"/>
      <c r="E47" s="348"/>
      <c r="F47" s="1234" t="s">
        <v>351</v>
      </c>
      <c r="G47" s="1235"/>
      <c r="H47" s="1235"/>
      <c r="I47" s="1235"/>
      <c r="J47" s="1235"/>
      <c r="K47" s="1236"/>
      <c r="L47" s="1005">
        <v>0</v>
      </c>
      <c r="M47" s="214"/>
      <c r="N47" s="997">
        <v>0</v>
      </c>
      <c r="O47" s="991">
        <v>0</v>
      </c>
      <c r="P47" s="991">
        <v>0</v>
      </c>
      <c r="Q47" s="1405">
        <v>0</v>
      </c>
      <c r="R47" s="1673">
        <v>0</v>
      </c>
      <c r="S47" s="182"/>
    </row>
    <row r="48" spans="2:26" ht="15.75" customHeight="1" x14ac:dyDescent="0.35">
      <c r="B48" s="208"/>
      <c r="C48" s="348"/>
      <c r="D48" s="348"/>
      <c r="E48" s="348"/>
      <c r="F48" s="2474" t="s">
        <v>1117</v>
      </c>
      <c r="G48" s="2474"/>
      <c r="H48" s="1235"/>
      <c r="I48" s="1235"/>
      <c r="J48" s="1235"/>
      <c r="K48" s="1236"/>
      <c r="L48" s="1005">
        <v>0</v>
      </c>
      <c r="M48" s="214"/>
      <c r="N48" s="997">
        <v>0</v>
      </c>
      <c r="O48" s="991">
        <v>0</v>
      </c>
      <c r="P48" s="991">
        <v>0</v>
      </c>
      <c r="Q48" s="1405">
        <v>0</v>
      </c>
      <c r="R48" s="1673">
        <v>0</v>
      </c>
      <c r="S48" s="182"/>
    </row>
    <row r="49" spans="2:19" x14ac:dyDescent="0.35">
      <c r="B49" s="208"/>
      <c r="C49" s="348"/>
      <c r="D49" s="348"/>
      <c r="E49" s="348"/>
      <c r="F49" s="1234" t="s">
        <v>352</v>
      </c>
      <c r="G49" s="1235"/>
      <c r="H49" s="1235"/>
      <c r="I49" s="1235"/>
      <c r="J49" s="1235"/>
      <c r="K49" s="1236"/>
      <c r="L49" s="1005">
        <v>0</v>
      </c>
      <c r="M49" s="214"/>
      <c r="N49" s="997">
        <v>0</v>
      </c>
      <c r="O49" s="991">
        <v>0</v>
      </c>
      <c r="P49" s="991">
        <v>0</v>
      </c>
      <c r="Q49" s="1405">
        <v>0</v>
      </c>
      <c r="R49" s="1673">
        <v>0</v>
      </c>
      <c r="S49" s="182"/>
    </row>
    <row r="50" spans="2:19" x14ac:dyDescent="0.35">
      <c r="B50" s="208"/>
      <c r="C50" s="348"/>
      <c r="D50" s="348"/>
      <c r="E50" s="348"/>
      <c r="F50" s="1234" t="s">
        <v>353</v>
      </c>
      <c r="G50" s="1235"/>
      <c r="H50" s="1235"/>
      <c r="I50" s="1235"/>
      <c r="J50" s="1235"/>
      <c r="K50" s="1236"/>
      <c r="L50" s="1005">
        <v>0</v>
      </c>
      <c r="M50" s="214"/>
      <c r="N50" s="997">
        <v>0</v>
      </c>
      <c r="O50" s="991">
        <v>0</v>
      </c>
      <c r="P50" s="991">
        <v>0</v>
      </c>
      <c r="Q50" s="1405">
        <v>0</v>
      </c>
      <c r="R50" s="1673">
        <v>0</v>
      </c>
      <c r="S50" s="182"/>
    </row>
    <row r="51" spans="2:19" x14ac:dyDescent="0.35">
      <c r="B51" s="208"/>
      <c r="C51" s="348"/>
      <c r="D51" s="348"/>
      <c r="E51" s="348"/>
      <c r="F51" s="1788" t="s">
        <v>354</v>
      </c>
      <c r="G51" s="348"/>
      <c r="H51" s="348"/>
      <c r="I51" s="348"/>
      <c r="J51" s="348"/>
      <c r="K51" s="348"/>
      <c r="L51" s="1005">
        <v>0</v>
      </c>
      <c r="M51" s="214"/>
      <c r="N51" s="997">
        <v>0</v>
      </c>
      <c r="O51" s="991">
        <v>0</v>
      </c>
      <c r="P51" s="991">
        <v>0</v>
      </c>
      <c r="Q51" s="1405">
        <v>0</v>
      </c>
      <c r="R51" s="1673">
        <v>0</v>
      </c>
      <c r="S51" s="182"/>
    </row>
    <row r="52" spans="2:19" x14ac:dyDescent="0.35">
      <c r="B52" s="208"/>
      <c r="C52" s="348"/>
      <c r="D52" s="348"/>
      <c r="E52" s="348"/>
      <c r="F52" s="1788" t="s">
        <v>420</v>
      </c>
      <c r="G52" s="2462"/>
      <c r="H52" s="2463"/>
      <c r="I52" s="2463"/>
      <c r="J52" s="2463"/>
      <c r="K52" s="2464"/>
      <c r="L52" s="1005">
        <v>0</v>
      </c>
      <c r="M52" s="214"/>
      <c r="N52" s="997">
        <v>0</v>
      </c>
      <c r="O52" s="991">
        <v>0</v>
      </c>
      <c r="P52" s="991">
        <v>0</v>
      </c>
      <c r="Q52" s="1405">
        <v>0</v>
      </c>
      <c r="R52" s="1673">
        <v>0</v>
      </c>
      <c r="S52" s="182"/>
    </row>
    <row r="53" spans="2:19" x14ac:dyDescent="0.35">
      <c r="B53" s="208"/>
      <c r="C53" s="348"/>
      <c r="D53" s="348"/>
      <c r="E53" s="348"/>
      <c r="F53" s="1788" t="s">
        <v>420</v>
      </c>
      <c r="G53" s="2465"/>
      <c r="H53" s="2466"/>
      <c r="I53" s="2466"/>
      <c r="J53" s="2466"/>
      <c r="K53" s="2467"/>
      <c r="L53" s="1005">
        <v>0</v>
      </c>
      <c r="M53" s="214"/>
      <c r="N53" s="997">
        <v>0</v>
      </c>
      <c r="O53" s="991">
        <v>0</v>
      </c>
      <c r="P53" s="991">
        <v>0</v>
      </c>
      <c r="Q53" s="1405">
        <v>0</v>
      </c>
      <c r="R53" s="1673">
        <v>0</v>
      </c>
      <c r="S53" s="182"/>
    </row>
    <row r="54" spans="2:19" x14ac:dyDescent="0.35">
      <c r="B54" s="208"/>
      <c r="C54" s="348"/>
      <c r="D54" s="348"/>
      <c r="E54" s="348"/>
      <c r="F54" s="1788" t="s">
        <v>420</v>
      </c>
      <c r="G54" s="2450"/>
      <c r="H54" s="2451"/>
      <c r="I54" s="2451"/>
      <c r="J54" s="2451"/>
      <c r="K54" s="2452"/>
      <c r="L54" s="1005">
        <v>0</v>
      </c>
      <c r="M54" s="214"/>
      <c r="N54" s="997">
        <v>0</v>
      </c>
      <c r="O54" s="991">
        <v>0</v>
      </c>
      <c r="P54" s="991">
        <v>0</v>
      </c>
      <c r="Q54" s="1405">
        <v>0</v>
      </c>
      <c r="R54" s="1673">
        <v>0</v>
      </c>
      <c r="S54" s="182"/>
    </row>
    <row r="55" spans="2:19" ht="15" thickBot="1" x14ac:dyDescent="0.4">
      <c r="B55" s="208"/>
      <c r="C55" s="348"/>
      <c r="D55" s="348"/>
      <c r="E55" s="348"/>
      <c r="F55" s="2448" t="s">
        <v>1118</v>
      </c>
      <c r="G55" s="2448"/>
      <c r="H55" s="2448"/>
      <c r="I55" s="348"/>
      <c r="J55" s="348"/>
      <c r="K55" s="348"/>
      <c r="L55" s="1006">
        <v>0</v>
      </c>
      <c r="M55" s="214"/>
      <c r="N55" s="1678">
        <v>0</v>
      </c>
      <c r="O55" s="1007">
        <v>0</v>
      </c>
      <c r="P55" s="1007">
        <v>0</v>
      </c>
      <c r="Q55" s="1407">
        <v>0</v>
      </c>
      <c r="R55" s="1674">
        <v>0</v>
      </c>
      <c r="S55" s="182"/>
    </row>
    <row r="56" spans="2:19" ht="16.5" thickTop="1" thickBot="1" x14ac:dyDescent="0.4">
      <c r="B56" s="208"/>
      <c r="C56" s="212"/>
      <c r="D56" s="212"/>
      <c r="E56" s="213"/>
      <c r="F56" s="2470" t="s">
        <v>1143</v>
      </c>
      <c r="G56" s="2471"/>
      <c r="H56" s="2471"/>
      <c r="I56" s="2471"/>
      <c r="J56" s="2471"/>
      <c r="K56" s="2472"/>
      <c r="L56" s="2135">
        <f>(SUM(L46:L55))</f>
        <v>0</v>
      </c>
      <c r="M56" s="216"/>
      <c r="N56" s="1008">
        <f>(SUM(N46:N55))</f>
        <v>0</v>
      </c>
      <c r="O56" s="1679">
        <f>(SUM(O46:O55))</f>
        <v>0</v>
      </c>
      <c r="P56" s="1679">
        <f>(SUM(P46:P55))</f>
        <v>0</v>
      </c>
      <c r="Q56" s="1670">
        <f>(SUM(Q46:Q55))</f>
        <v>0</v>
      </c>
      <c r="R56" s="2136">
        <f>(SUM(R46:R55))</f>
        <v>0</v>
      </c>
      <c r="S56" s="182"/>
    </row>
    <row r="57" spans="2:19" ht="15.75" customHeight="1" x14ac:dyDescent="0.35">
      <c r="B57" s="208"/>
      <c r="C57" s="212"/>
      <c r="D57" s="212"/>
      <c r="E57" s="213"/>
      <c r="F57" s="2473" t="str">
        <f>IF(L56&gt;(SUM(N56:R56)),"WARNING - Non-Personnel Service Costs Exceed Listed Funding",(IF(AND(L56&lt;&gt;0,L56&lt;=(SUM(N56:R56))),"Non-Personnel Service Costs Are Covered By Listed Funding","")))</f>
        <v/>
      </c>
      <c r="G57" s="2473"/>
      <c r="H57" s="2473"/>
      <c r="I57" s="2473"/>
      <c r="J57" s="2473"/>
      <c r="K57" s="2473"/>
      <c r="L57" s="2473"/>
      <c r="M57" s="915"/>
      <c r="N57" s="2468" t="str">
        <f>IF((ROUND(SUM(N56:Q56),0))+(ROUND(SUM(N42:Q42),0))&lt;&gt;(ROUND('8B'!F50,0)),"WARNING - Total for non-Cash Flow sources does not match Total for Services Subsidy on 8B","")</f>
        <v/>
      </c>
      <c r="O57" s="2468"/>
      <c r="P57" s="2468"/>
      <c r="Q57" s="2468"/>
      <c r="R57" s="2468"/>
      <c r="S57" s="182"/>
    </row>
    <row r="58" spans="2:19" ht="15.5" x14ac:dyDescent="0.35">
      <c r="B58" s="197"/>
      <c r="C58" s="1574" t="s">
        <v>500</v>
      </c>
      <c r="D58" s="1574"/>
      <c r="E58" s="1574"/>
      <c r="F58" s="1574"/>
      <c r="G58" s="1574"/>
      <c r="H58" s="1574"/>
      <c r="I58" s="1574"/>
      <c r="J58" s="1574"/>
      <c r="K58" s="1574"/>
      <c r="L58" s="914"/>
      <c r="M58" s="1574"/>
      <c r="N58" s="2469"/>
      <c r="O58" s="2469"/>
      <c r="P58" s="2469"/>
      <c r="Q58" s="2469"/>
      <c r="R58" s="2469"/>
      <c r="S58" s="182"/>
    </row>
    <row r="59" spans="2:19" ht="3.75" customHeight="1" thickBot="1" x14ac:dyDescent="0.4">
      <c r="B59" s="197"/>
      <c r="C59" s="1574"/>
      <c r="D59" s="1574"/>
      <c r="E59" s="1574"/>
      <c r="F59" s="1574"/>
      <c r="G59" s="1574"/>
      <c r="H59" s="1574"/>
      <c r="I59" s="1574"/>
      <c r="J59" s="1574"/>
      <c r="K59" s="1574"/>
      <c r="L59" s="914"/>
      <c r="M59" s="1574"/>
      <c r="N59" s="1789"/>
      <c r="O59" s="1789"/>
      <c r="P59" s="1789"/>
      <c r="Q59" s="1789"/>
      <c r="R59" s="1789"/>
      <c r="S59" s="182"/>
    </row>
    <row r="60" spans="2:19" x14ac:dyDescent="0.35">
      <c r="B60" s="197"/>
      <c r="C60" s="2453"/>
      <c r="D60" s="2454"/>
      <c r="E60" s="2454"/>
      <c r="F60" s="2454"/>
      <c r="G60" s="2454"/>
      <c r="H60" s="2454"/>
      <c r="I60" s="2454"/>
      <c r="J60" s="2454"/>
      <c r="K60" s="2454"/>
      <c r="L60" s="2454"/>
      <c r="M60" s="2454"/>
      <c r="N60" s="2454"/>
      <c r="O60" s="2454"/>
      <c r="P60" s="2455"/>
      <c r="Q60" s="1520"/>
      <c r="R60" s="524"/>
      <c r="S60" s="182"/>
    </row>
    <row r="61" spans="2:19" x14ac:dyDescent="0.35">
      <c r="B61" s="197"/>
      <c r="C61" s="2456"/>
      <c r="D61" s="2162"/>
      <c r="E61" s="2162"/>
      <c r="F61" s="2162"/>
      <c r="G61" s="2162"/>
      <c r="H61" s="2162"/>
      <c r="I61" s="2162"/>
      <c r="J61" s="2162"/>
      <c r="K61" s="2162"/>
      <c r="L61" s="2162"/>
      <c r="M61" s="2162"/>
      <c r="N61" s="2162"/>
      <c r="O61" s="2162"/>
      <c r="P61" s="2457"/>
      <c r="Q61" s="1520"/>
      <c r="R61" s="524"/>
      <c r="S61" s="182"/>
    </row>
    <row r="62" spans="2:19" x14ac:dyDescent="0.35">
      <c r="B62" s="197"/>
      <c r="C62" s="2456"/>
      <c r="D62" s="2162"/>
      <c r="E62" s="2162"/>
      <c r="F62" s="2162"/>
      <c r="G62" s="2162"/>
      <c r="H62" s="2162"/>
      <c r="I62" s="2162"/>
      <c r="J62" s="2162"/>
      <c r="K62" s="2162"/>
      <c r="L62" s="2162"/>
      <c r="M62" s="2162"/>
      <c r="N62" s="2162"/>
      <c r="O62" s="2162"/>
      <c r="P62" s="2457"/>
      <c r="Q62" s="1520"/>
      <c r="R62" s="524"/>
      <c r="S62" s="182"/>
    </row>
    <row r="63" spans="2:19" x14ac:dyDescent="0.35">
      <c r="B63" s="197"/>
      <c r="C63" s="2456"/>
      <c r="D63" s="2162"/>
      <c r="E63" s="2162"/>
      <c r="F63" s="2162"/>
      <c r="G63" s="2162"/>
      <c r="H63" s="2162"/>
      <c r="I63" s="2162"/>
      <c r="J63" s="2162"/>
      <c r="K63" s="2162"/>
      <c r="L63" s="2162"/>
      <c r="M63" s="2162"/>
      <c r="N63" s="2162"/>
      <c r="O63" s="2162"/>
      <c r="P63" s="2457"/>
      <c r="Q63" s="1520"/>
      <c r="R63" s="524"/>
      <c r="S63" s="182"/>
    </row>
    <row r="64" spans="2:19" ht="15" thickBot="1" x14ac:dyDescent="0.4">
      <c r="B64" s="197"/>
      <c r="C64" s="2458"/>
      <c r="D64" s="2459"/>
      <c r="E64" s="2459"/>
      <c r="F64" s="2459"/>
      <c r="G64" s="2459"/>
      <c r="H64" s="2459"/>
      <c r="I64" s="2459"/>
      <c r="J64" s="2460"/>
      <c r="K64" s="2459"/>
      <c r="L64" s="2459"/>
      <c r="M64" s="2459"/>
      <c r="N64" s="2459"/>
      <c r="O64" s="2459"/>
      <c r="P64" s="2461"/>
      <c r="Q64" s="1520"/>
      <c r="R64" s="524"/>
      <c r="S64" s="182"/>
    </row>
    <row r="65" spans="2:19" ht="9" customHeight="1" thickBot="1" x14ac:dyDescent="0.4">
      <c r="B65" s="547"/>
      <c r="C65" s="187"/>
      <c r="D65" s="187"/>
      <c r="E65" s="548"/>
      <c r="F65" s="548"/>
      <c r="G65" s="549"/>
      <c r="H65" s="550"/>
      <c r="I65" s="550"/>
      <c r="J65" s="550"/>
      <c r="K65" s="551"/>
      <c r="L65" s="549"/>
      <c r="M65" s="549"/>
      <c r="N65" s="552"/>
      <c r="O65" s="548"/>
      <c r="P65" s="549"/>
      <c r="Q65" s="549"/>
      <c r="R65" s="187"/>
      <c r="S65" s="188"/>
    </row>
  </sheetData>
  <sheetProtection algorithmName="SHA-512" hashValue="LQRx6DUk1qUNmQn9M4jQq+mDPqKlOGln1qwSnyDf99drxoS1PPsAHCyVl2fye1ZPHGqmyNC9nHfjy7MFzaESIg==" saltValue="6Rl4AAROtZwydvQaClBYEw==" spinCount="100000" sheet="1" formatCells="0" formatColumns="0" formatRows="0" insertRows="0"/>
  <mergeCells count="35">
    <mergeCell ref="C45:L45"/>
    <mergeCell ref="C12:L12"/>
    <mergeCell ref="C42:F42"/>
    <mergeCell ref="N31:R31"/>
    <mergeCell ref="C31:L31"/>
    <mergeCell ref="N28:R29"/>
    <mergeCell ref="N43:R43"/>
    <mergeCell ref="C32:D32"/>
    <mergeCell ref="C33:D33"/>
    <mergeCell ref="C34:D34"/>
    <mergeCell ref="C40:D40"/>
    <mergeCell ref="C41:D41"/>
    <mergeCell ref="C35:D35"/>
    <mergeCell ref="C36:D36"/>
    <mergeCell ref="C37:D37"/>
    <mergeCell ref="C38:D38"/>
    <mergeCell ref="C39:D39"/>
    <mergeCell ref="H28:L28"/>
    <mergeCell ref="F43:L43"/>
    <mergeCell ref="C10:R10"/>
    <mergeCell ref="C14:L14"/>
    <mergeCell ref="N14:R14"/>
    <mergeCell ref="C27:G27"/>
    <mergeCell ref="I25:K25"/>
    <mergeCell ref="I26:K26"/>
    <mergeCell ref="F55:H55"/>
    <mergeCell ref="F46:H46"/>
    <mergeCell ref="G54:K54"/>
    <mergeCell ref="C60:P64"/>
    <mergeCell ref="G52:K52"/>
    <mergeCell ref="G53:K53"/>
    <mergeCell ref="N57:R58"/>
    <mergeCell ref="F56:K56"/>
    <mergeCell ref="F57:L57"/>
    <mergeCell ref="F48:G48"/>
  </mergeCells>
  <conditionalFormatting sqref="K16:K24">
    <cfRule type="expression" dxfId="27" priority="24">
      <formula>$I16="Actual"</formula>
    </cfRule>
    <cfRule type="expression" dxfId="26" priority="28">
      <formula>$I16&lt;&gt;"Actual"</formula>
    </cfRule>
  </conditionalFormatting>
  <conditionalFormatting sqref="J23:J24">
    <cfRule type="expression" dxfId="25" priority="25">
      <formula>$I23="Actual"</formula>
    </cfRule>
    <cfRule type="expression" dxfId="24" priority="26">
      <formula>$I23&lt;&gt;"Percent"</formula>
    </cfRule>
  </conditionalFormatting>
  <conditionalFormatting sqref="K33:K41">
    <cfRule type="expression" dxfId="23" priority="20">
      <formula>$I33="Actual"</formula>
    </cfRule>
    <cfRule type="expression" dxfId="22" priority="23">
      <formula>$I33&lt;&gt;"Actual"</formula>
    </cfRule>
  </conditionalFormatting>
  <conditionalFormatting sqref="J33:J41">
    <cfRule type="expression" dxfId="21" priority="21">
      <formula>$I33="Actual"</formula>
    </cfRule>
    <cfRule type="expression" dxfId="20" priority="22">
      <formula>$I33&lt;&gt;"Percent"</formula>
    </cfRule>
  </conditionalFormatting>
  <conditionalFormatting sqref="H28">
    <cfRule type="containsText" dxfId="19" priority="14" operator="containsText" text="covered">
      <formula>NOT(ISERROR(SEARCH("covered",H28)))</formula>
    </cfRule>
    <cfRule type="containsText" dxfId="18" priority="15" operator="containsText" text="exceed">
      <formula>NOT(ISERROR(SEARCH("exceed",H28)))</formula>
    </cfRule>
  </conditionalFormatting>
  <conditionalFormatting sqref="F57 F43">
    <cfRule type="containsText" dxfId="17" priority="10" operator="containsText" text="exceed">
      <formula>NOT(ISERROR(SEARCH("exceed",F43)))</formula>
    </cfRule>
    <cfRule type="containsText" dxfId="16" priority="11" operator="containsText" text="covered">
      <formula>NOT(ISERROR(SEARCH("covered",F43)))</formula>
    </cfRule>
  </conditionalFormatting>
  <conditionalFormatting sqref="N28:R30">
    <cfRule type="containsText" dxfId="15" priority="7" operator="containsText" text="warning">
      <formula>NOT(ISERROR(SEARCH("warning",N28)))</formula>
    </cfRule>
  </conditionalFormatting>
  <conditionalFormatting sqref="N57:R59">
    <cfRule type="containsText" dxfId="14" priority="6" operator="containsText" text="warning">
      <formula>NOT(ISERROR(SEARCH("warning",N57)))</formula>
    </cfRule>
  </conditionalFormatting>
  <conditionalFormatting sqref="G52:K52">
    <cfRule type="expression" dxfId="13" priority="5">
      <formula>AND($L52&lt;&gt;0,$G52="")</formula>
    </cfRule>
  </conditionalFormatting>
  <conditionalFormatting sqref="G53:K53">
    <cfRule type="expression" dxfId="12" priority="4">
      <formula>AND($L$53&lt;&gt;0,$G$53="")</formula>
    </cfRule>
  </conditionalFormatting>
  <conditionalFormatting sqref="G54:K54">
    <cfRule type="expression" dxfId="11" priority="3">
      <formula>AND($L$54&lt;&gt;0,$G$54="")</formula>
    </cfRule>
  </conditionalFormatting>
  <conditionalFormatting sqref="J16:J22">
    <cfRule type="expression" dxfId="10" priority="1">
      <formula>$I16="Actual"</formula>
    </cfRule>
    <cfRule type="expression" dxfId="9" priority="2">
      <formula>$I16&lt;&gt;"Percent"</formula>
    </cfRule>
  </conditionalFormatting>
  <dataValidations count="2">
    <dataValidation type="list" allowBlank="1" showInputMessage="1" showErrorMessage="1" sqref="D16:D24">
      <formula1>OnSite_OffSite</formula1>
    </dataValidation>
    <dataValidation type="list" allowBlank="1" showInputMessage="1" showErrorMessage="1" sqref="I16:I24 I33:I41">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2:AA151"/>
  <sheetViews>
    <sheetView showGridLines="0" topLeftCell="A93" zoomScaleNormal="100" workbookViewId="0">
      <selection activeCell="J109" sqref="J109"/>
    </sheetView>
  </sheetViews>
  <sheetFormatPr defaultColWidth="9.08984375" defaultRowHeight="14.5" x14ac:dyDescent="0.35"/>
  <cols>
    <col min="1" max="3" width="1.7265625" style="366" customWidth="1"/>
    <col min="4" max="4" width="14.26953125" style="366" customWidth="1"/>
    <col min="5" max="5" width="9.08984375" style="366" customWidth="1"/>
    <col min="6" max="6" width="1.36328125" style="366" customWidth="1"/>
    <col min="7" max="8" width="9.08984375" style="366"/>
    <col min="9" max="9" width="12" style="366" bestFit="1" customWidth="1"/>
    <col min="10" max="23" width="12.6328125" style="366" bestFit="1" customWidth="1"/>
    <col min="24" max="25" width="1.6328125" style="366" customWidth="1"/>
    <col min="26" max="26" width="9.08984375" style="366"/>
    <col min="27" max="27" width="12.6328125" style="366" bestFit="1" customWidth="1"/>
    <col min="28" max="16384" width="9.08984375" style="366"/>
  </cols>
  <sheetData>
    <row r="12" spans="2:25" ht="15" thickBot="1" x14ac:dyDescent="0.4"/>
    <row r="13" spans="2:25" ht="9" customHeight="1" x14ac:dyDescent="0.35">
      <c r="B13" s="2122"/>
      <c r="C13" s="1688"/>
      <c r="D13" s="658"/>
      <c r="E13" s="658"/>
      <c r="F13" s="658"/>
      <c r="G13" s="658"/>
      <c r="H13" s="658"/>
      <c r="I13" s="658"/>
      <c r="J13" s="658"/>
      <c r="K13" s="658"/>
      <c r="L13" s="658"/>
      <c r="M13" s="658"/>
      <c r="N13" s="658"/>
      <c r="O13" s="658"/>
      <c r="P13" s="658"/>
      <c r="Q13" s="658"/>
      <c r="R13" s="658"/>
      <c r="S13" s="658"/>
      <c r="T13" s="658"/>
      <c r="U13" s="658"/>
      <c r="V13" s="658"/>
      <c r="W13" s="658"/>
      <c r="X13" s="1686"/>
      <c r="Y13" s="1691"/>
    </row>
    <row r="14" spans="2:25" ht="18.5" x14ac:dyDescent="0.45">
      <c r="B14" s="2123"/>
      <c r="C14" s="262"/>
      <c r="D14" s="2183" t="s">
        <v>1148</v>
      </c>
      <c r="E14" s="2183"/>
      <c r="F14" s="2183"/>
      <c r="G14" s="2183"/>
      <c r="H14" s="2183"/>
      <c r="I14" s="2183"/>
      <c r="J14" s="2183"/>
      <c r="K14" s="2183"/>
      <c r="L14" s="2183"/>
      <c r="M14" s="2183"/>
      <c r="N14" s="2183"/>
      <c r="O14" s="2183"/>
      <c r="P14" s="2183"/>
      <c r="Q14" s="2183"/>
      <c r="R14" s="2183"/>
      <c r="S14" s="2183"/>
      <c r="T14" s="2183"/>
      <c r="U14" s="2183"/>
      <c r="V14" s="2183"/>
      <c r="W14" s="2183"/>
      <c r="X14" s="232"/>
      <c r="Y14" s="233"/>
    </row>
    <row r="15" spans="2:25" ht="7.5" customHeight="1" x14ac:dyDescent="0.35">
      <c r="B15" s="2123"/>
      <c r="C15" s="262"/>
      <c r="D15" s="232"/>
      <c r="E15" s="232"/>
      <c r="F15" s="232"/>
      <c r="G15" s="232"/>
      <c r="H15" s="232"/>
      <c r="I15" s="232"/>
      <c r="J15" s="232"/>
      <c r="K15" s="232"/>
      <c r="L15" s="232"/>
      <c r="M15" s="232"/>
      <c r="N15" s="232"/>
      <c r="O15" s="232"/>
      <c r="P15" s="232"/>
      <c r="Q15" s="232"/>
      <c r="R15" s="232"/>
      <c r="S15" s="232"/>
      <c r="T15" s="232"/>
      <c r="U15" s="232"/>
      <c r="V15" s="232"/>
      <c r="W15" s="232"/>
      <c r="X15" s="232"/>
      <c r="Y15" s="233"/>
    </row>
    <row r="16" spans="2:25" ht="15" thickBot="1" x14ac:dyDescent="0.4">
      <c r="B16" s="2123"/>
      <c r="C16" s="262"/>
      <c r="D16" s="2315" t="str">
        <f>IF('1'!G5="","Enter Project Name on Form 1",(CONCATENATE("Project Name: ",'1'!G5)))</f>
        <v>Enter Project Name on Form 1</v>
      </c>
      <c r="E16" s="2315"/>
      <c r="F16" s="2315"/>
      <c r="G16" s="2315"/>
      <c r="H16" s="2315"/>
      <c r="I16" s="2315"/>
      <c r="J16" s="2315"/>
      <c r="K16" s="2315"/>
      <c r="L16" s="2315"/>
      <c r="M16" s="2315"/>
      <c r="N16" s="2315"/>
      <c r="O16" s="451"/>
      <c r="P16" s="451"/>
      <c r="Q16" s="451"/>
      <c r="R16" s="451"/>
      <c r="S16" s="451"/>
      <c r="T16" s="451"/>
      <c r="U16" s="451"/>
      <c r="V16" s="451"/>
      <c r="W16" s="451"/>
      <c r="X16" s="232"/>
      <c r="Y16" s="233"/>
    </row>
    <row r="17" spans="2:25" ht="3.75" customHeight="1" x14ac:dyDescent="0.35">
      <c r="B17" s="2123"/>
      <c r="C17" s="262"/>
      <c r="D17" s="451"/>
      <c r="E17" s="451"/>
      <c r="F17" s="451"/>
      <c r="G17" s="451"/>
      <c r="H17" s="451"/>
      <c r="I17" s="387"/>
      <c r="J17" s="387"/>
      <c r="K17" s="387"/>
      <c r="L17" s="387"/>
      <c r="M17" s="451"/>
      <c r="N17" s="451"/>
      <c r="O17" s="451"/>
      <c r="P17" s="451"/>
      <c r="Q17" s="451"/>
      <c r="R17" s="451"/>
      <c r="S17" s="451"/>
      <c r="T17" s="451"/>
      <c r="U17" s="451"/>
      <c r="V17" s="451"/>
      <c r="W17" s="451"/>
      <c r="X17" s="232"/>
      <c r="Y17" s="233"/>
    </row>
    <row r="18" spans="2:25" x14ac:dyDescent="0.35">
      <c r="B18" s="2123"/>
      <c r="C18" s="232"/>
      <c r="D18" s="1590" t="s">
        <v>355</v>
      </c>
      <c r="E18" s="659"/>
      <c r="F18" s="232"/>
      <c r="G18" s="232"/>
      <c r="H18" s="232"/>
      <c r="I18" s="234"/>
      <c r="J18" s="234"/>
      <c r="K18" s="234"/>
      <c r="L18" s="234"/>
      <c r="M18" s="234"/>
      <c r="N18" s="235"/>
      <c r="O18" s="234"/>
      <c r="P18" s="234"/>
      <c r="Q18" s="234"/>
      <c r="R18" s="234"/>
      <c r="S18" s="234"/>
      <c r="T18" s="234"/>
      <c r="U18" s="234"/>
      <c r="V18" s="234"/>
      <c r="W18" s="234"/>
      <c r="X18" s="234"/>
      <c r="Y18" s="236"/>
    </row>
    <row r="19" spans="2:25" ht="7.5" customHeight="1" x14ac:dyDescent="0.35">
      <c r="B19" s="2123"/>
      <c r="C19" s="232"/>
      <c r="D19" s="237"/>
      <c r="E19" s="234"/>
      <c r="F19" s="232"/>
      <c r="G19" s="232"/>
      <c r="H19" s="232"/>
      <c r="I19" s="234"/>
      <c r="J19" s="234"/>
      <c r="K19" s="234"/>
      <c r="L19" s="234"/>
      <c r="M19" s="234"/>
      <c r="N19" s="235"/>
      <c r="O19" s="234"/>
      <c r="P19" s="234"/>
      <c r="Q19" s="234"/>
      <c r="R19" s="234"/>
      <c r="S19" s="234"/>
      <c r="T19" s="234"/>
      <c r="U19" s="234"/>
      <c r="V19" s="234"/>
      <c r="W19" s="234"/>
      <c r="X19" s="234"/>
      <c r="Y19" s="236"/>
    </row>
    <row r="20" spans="2:25" ht="15" thickBot="1" x14ac:dyDescent="0.4">
      <c r="B20" s="2123"/>
      <c r="C20" s="232"/>
      <c r="D20" s="263" t="s">
        <v>356</v>
      </c>
      <c r="E20" s="219"/>
      <c r="F20" s="218"/>
      <c r="G20" s="218"/>
      <c r="H20" s="218"/>
      <c r="I20" s="219"/>
      <c r="J20" s="219"/>
      <c r="K20" s="219"/>
      <c r="L20" s="219"/>
      <c r="M20" s="219"/>
      <c r="N20" s="220"/>
      <c r="O20" s="219"/>
      <c r="P20" s="219"/>
      <c r="Q20" s="219"/>
      <c r="R20" s="219"/>
      <c r="S20" s="219"/>
      <c r="T20" s="219"/>
      <c r="U20" s="219"/>
      <c r="V20" s="219"/>
      <c r="W20" s="219"/>
      <c r="X20" s="234"/>
      <c r="Y20" s="236"/>
    </row>
    <row r="21" spans="2:25" ht="15" thickBot="1" x14ac:dyDescent="0.4">
      <c r="B21" s="2123"/>
      <c r="C21" s="387"/>
      <c r="D21" s="387"/>
      <c r="E21" s="232"/>
      <c r="F21" s="387"/>
      <c r="G21" s="387"/>
      <c r="H21" s="387"/>
      <c r="I21" s="221" t="s">
        <v>357</v>
      </c>
      <c r="J21" s="660" t="s">
        <v>358</v>
      </c>
      <c r="K21" s="660" t="s">
        <v>359</v>
      </c>
      <c r="L21" s="660" t="s">
        <v>360</v>
      </c>
      <c r="M21" s="660" t="s">
        <v>361</v>
      </c>
      <c r="N21" s="660" t="s">
        <v>362</v>
      </c>
      <c r="O21" s="660" t="s">
        <v>363</v>
      </c>
      <c r="P21" s="660" t="s">
        <v>412</v>
      </c>
      <c r="Q21" s="660" t="s">
        <v>413</v>
      </c>
      <c r="R21" s="660" t="s">
        <v>414</v>
      </c>
      <c r="S21" s="660" t="s">
        <v>415</v>
      </c>
      <c r="T21" s="660" t="s">
        <v>416</v>
      </c>
      <c r="U21" s="660" t="s">
        <v>417</v>
      </c>
      <c r="V21" s="660" t="s">
        <v>418</v>
      </c>
      <c r="W21" s="661" t="s">
        <v>419</v>
      </c>
      <c r="X21" s="1799"/>
      <c r="Y21" s="1317"/>
    </row>
    <row r="22" spans="2:25" ht="15" thickBot="1" x14ac:dyDescent="0.4">
      <c r="B22" s="2123"/>
      <c r="C22" s="387"/>
      <c r="D22" s="238" t="s">
        <v>364</v>
      </c>
      <c r="E22" s="387"/>
      <c r="F22" s="387"/>
      <c r="G22" s="348"/>
      <c r="H22" s="662" t="s">
        <v>365</v>
      </c>
      <c r="I22" s="663"/>
      <c r="J22" s="222"/>
      <c r="K22" s="222"/>
      <c r="L22" s="222"/>
      <c r="M22" s="222"/>
      <c r="N22" s="222"/>
      <c r="O22" s="222"/>
      <c r="P22" s="222"/>
      <c r="Q22" s="222"/>
      <c r="R22" s="222"/>
      <c r="S22" s="222"/>
      <c r="T22" s="222"/>
      <c r="U22" s="222"/>
      <c r="V22" s="222"/>
      <c r="W22" s="664"/>
      <c r="X22" s="1799"/>
      <c r="Y22" s="1317"/>
    </row>
    <row r="23" spans="2:25" x14ac:dyDescent="0.35">
      <c r="B23" s="2123"/>
      <c r="C23" s="387"/>
      <c r="D23" s="2142" t="s">
        <v>1508</v>
      </c>
      <c r="E23" s="2143"/>
      <c r="F23" s="2143"/>
      <c r="G23" s="2144"/>
      <c r="H23" s="1540"/>
      <c r="I23" s="1886">
        <f>'8A'!N31</f>
        <v>0</v>
      </c>
      <c r="J23" s="1887">
        <f t="shared" ref="J23:W25" si="0">I23+(I23*$H23)</f>
        <v>0</v>
      </c>
      <c r="K23" s="1887">
        <f t="shared" si="0"/>
        <v>0</v>
      </c>
      <c r="L23" s="1887">
        <f t="shared" si="0"/>
        <v>0</v>
      </c>
      <c r="M23" s="1887">
        <f t="shared" si="0"/>
        <v>0</v>
      </c>
      <c r="N23" s="1887">
        <f t="shared" si="0"/>
        <v>0</v>
      </c>
      <c r="O23" s="1887">
        <f t="shared" si="0"/>
        <v>0</v>
      </c>
      <c r="P23" s="1887">
        <f t="shared" si="0"/>
        <v>0</v>
      </c>
      <c r="Q23" s="1887">
        <f t="shared" si="0"/>
        <v>0</v>
      </c>
      <c r="R23" s="1887">
        <f t="shared" si="0"/>
        <v>0</v>
      </c>
      <c r="S23" s="1887">
        <f t="shared" si="0"/>
        <v>0</v>
      </c>
      <c r="T23" s="1887">
        <f t="shared" si="0"/>
        <v>0</v>
      </c>
      <c r="U23" s="1887">
        <f t="shared" si="0"/>
        <v>0</v>
      </c>
      <c r="V23" s="1887">
        <f t="shared" si="0"/>
        <v>0</v>
      </c>
      <c r="W23" s="1888">
        <f t="shared" si="0"/>
        <v>0</v>
      </c>
      <c r="X23" s="1799"/>
      <c r="Y23" s="1317"/>
    </row>
    <row r="24" spans="2:25" x14ac:dyDescent="0.35">
      <c r="B24" s="2123"/>
      <c r="C24" s="387"/>
      <c r="D24" s="2508" t="s">
        <v>1509</v>
      </c>
      <c r="E24" s="2508"/>
      <c r="F24" s="2508"/>
      <c r="G24" s="2509"/>
      <c r="H24" s="1541"/>
      <c r="I24" s="1889">
        <f>'8A'!O31</f>
        <v>0</v>
      </c>
      <c r="J24" s="1887">
        <f>I24+(I24*$H24)</f>
        <v>0</v>
      </c>
      <c r="K24" s="1887">
        <f t="shared" si="0"/>
        <v>0</v>
      </c>
      <c r="L24" s="1887">
        <f t="shared" si="0"/>
        <v>0</v>
      </c>
      <c r="M24" s="1887">
        <f t="shared" si="0"/>
        <v>0</v>
      </c>
      <c r="N24" s="1887">
        <f t="shared" si="0"/>
        <v>0</v>
      </c>
      <c r="O24" s="1887">
        <f t="shared" si="0"/>
        <v>0</v>
      </c>
      <c r="P24" s="1887">
        <f t="shared" si="0"/>
        <v>0</v>
      </c>
      <c r="Q24" s="1887">
        <f t="shared" si="0"/>
        <v>0</v>
      </c>
      <c r="R24" s="1887">
        <f t="shared" si="0"/>
        <v>0</v>
      </c>
      <c r="S24" s="1887">
        <f t="shared" si="0"/>
        <v>0</v>
      </c>
      <c r="T24" s="1887">
        <f t="shared" si="0"/>
        <v>0</v>
      </c>
      <c r="U24" s="1887">
        <f t="shared" si="0"/>
        <v>0</v>
      </c>
      <c r="V24" s="1887">
        <f t="shared" si="0"/>
        <v>0</v>
      </c>
      <c r="W24" s="1888">
        <f t="shared" si="0"/>
        <v>0</v>
      </c>
      <c r="X24" s="1799"/>
      <c r="Y24" s="1317"/>
    </row>
    <row r="25" spans="2:25" ht="15" thickBot="1" x14ac:dyDescent="0.4">
      <c r="B25" s="2123"/>
      <c r="C25" s="387"/>
      <c r="D25" s="2510" t="s">
        <v>1510</v>
      </c>
      <c r="E25" s="2510"/>
      <c r="F25" s="2510"/>
      <c r="G25" s="2511"/>
      <c r="H25" s="1542"/>
      <c r="I25" s="1889">
        <f>'8B'!F30</f>
        <v>0</v>
      </c>
      <c r="J25" s="1890">
        <f>I25+(I25*$H25)</f>
        <v>0</v>
      </c>
      <c r="K25" s="1890">
        <f t="shared" si="0"/>
        <v>0</v>
      </c>
      <c r="L25" s="1890">
        <f t="shared" si="0"/>
        <v>0</v>
      </c>
      <c r="M25" s="1890">
        <f t="shared" si="0"/>
        <v>0</v>
      </c>
      <c r="N25" s="1890">
        <f t="shared" si="0"/>
        <v>0</v>
      </c>
      <c r="O25" s="1890">
        <f t="shared" si="0"/>
        <v>0</v>
      </c>
      <c r="P25" s="1890">
        <f t="shared" si="0"/>
        <v>0</v>
      </c>
      <c r="Q25" s="1890">
        <f t="shared" si="0"/>
        <v>0</v>
      </c>
      <c r="R25" s="1890">
        <f t="shared" si="0"/>
        <v>0</v>
      </c>
      <c r="S25" s="1890">
        <f t="shared" si="0"/>
        <v>0</v>
      </c>
      <c r="T25" s="1890">
        <f t="shared" si="0"/>
        <v>0</v>
      </c>
      <c r="U25" s="1890">
        <f t="shared" si="0"/>
        <v>0</v>
      </c>
      <c r="V25" s="1890">
        <f t="shared" si="0"/>
        <v>0</v>
      </c>
      <c r="W25" s="1891">
        <f t="shared" si="0"/>
        <v>0</v>
      </c>
      <c r="X25" s="1799"/>
      <c r="Y25" s="1317"/>
    </row>
    <row r="26" spans="2:25" x14ac:dyDescent="0.35">
      <c r="B26" s="2123"/>
      <c r="C26" s="387"/>
      <c r="D26" s="2145" t="s">
        <v>1511</v>
      </c>
      <c r="E26" s="1419"/>
      <c r="F26" s="2146"/>
      <c r="G26" s="2147"/>
      <c r="H26" s="1318"/>
      <c r="I26" s="1892">
        <f>'8B'!F40</f>
        <v>0</v>
      </c>
      <c r="J26" s="1893">
        <v>0</v>
      </c>
      <c r="K26" s="1893">
        <v>0</v>
      </c>
      <c r="L26" s="1893">
        <v>0</v>
      </c>
      <c r="M26" s="1893">
        <v>0</v>
      </c>
      <c r="N26" s="1893">
        <v>0</v>
      </c>
      <c r="O26" s="1893">
        <v>0</v>
      </c>
      <c r="P26" s="1893">
        <v>0</v>
      </c>
      <c r="Q26" s="1893">
        <v>0</v>
      </c>
      <c r="R26" s="1893">
        <v>0</v>
      </c>
      <c r="S26" s="1893">
        <v>0</v>
      </c>
      <c r="T26" s="1893">
        <v>0</v>
      </c>
      <c r="U26" s="1893">
        <v>0</v>
      </c>
      <c r="V26" s="1893">
        <v>0</v>
      </c>
      <c r="W26" s="1894">
        <v>0</v>
      </c>
      <c r="X26" s="1799"/>
      <c r="Y26" s="1317"/>
    </row>
    <row r="27" spans="2:25" ht="15" thickBot="1" x14ac:dyDescent="0.4">
      <c r="B27" s="2123"/>
      <c r="C27" s="387"/>
      <c r="D27" s="239" t="s">
        <v>589</v>
      </c>
      <c r="E27" s="239"/>
      <c r="F27" s="387"/>
      <c r="G27" s="702"/>
      <c r="H27" s="1319"/>
      <c r="I27" s="707"/>
      <c r="J27" s="1320"/>
      <c r="K27" s="1320"/>
      <c r="L27" s="1320"/>
      <c r="M27" s="1320"/>
      <c r="N27" s="1320"/>
      <c r="O27" s="1320"/>
      <c r="P27" s="1320"/>
      <c r="Q27" s="1320"/>
      <c r="R27" s="1320"/>
      <c r="S27" s="1320"/>
      <c r="T27" s="1320"/>
      <c r="U27" s="1320"/>
      <c r="V27" s="1320"/>
      <c r="W27" s="1321"/>
      <c r="X27" s="1799"/>
      <c r="Y27" s="1317"/>
    </row>
    <row r="28" spans="2:25" x14ac:dyDescent="0.35">
      <c r="B28" s="2123"/>
      <c r="C28" s="387"/>
      <c r="D28" s="2512"/>
      <c r="E28" s="2512"/>
      <c r="F28" s="2512"/>
      <c r="G28" s="2513"/>
      <c r="H28" s="1540"/>
      <c r="I28" s="1895">
        <v>0</v>
      </c>
      <c r="J28" s="1896">
        <f t="shared" ref="J28:W29" si="1">I28+(I28*$H28)</f>
        <v>0</v>
      </c>
      <c r="K28" s="1896">
        <f>J28+(J28*$H28)</f>
        <v>0</v>
      </c>
      <c r="L28" s="1896">
        <f t="shared" si="1"/>
        <v>0</v>
      </c>
      <c r="M28" s="1896">
        <f t="shared" si="1"/>
        <v>0</v>
      </c>
      <c r="N28" s="1896">
        <f>M28+(M28*$H28)</f>
        <v>0</v>
      </c>
      <c r="O28" s="1896">
        <f t="shared" si="1"/>
        <v>0</v>
      </c>
      <c r="P28" s="1896">
        <f t="shared" si="1"/>
        <v>0</v>
      </c>
      <c r="Q28" s="1896">
        <f>P28+(P28*$H28)</f>
        <v>0</v>
      </c>
      <c r="R28" s="1896">
        <f t="shared" si="1"/>
        <v>0</v>
      </c>
      <c r="S28" s="1896">
        <f t="shared" si="1"/>
        <v>0</v>
      </c>
      <c r="T28" s="1896">
        <f t="shared" si="1"/>
        <v>0</v>
      </c>
      <c r="U28" s="1896">
        <f t="shared" si="1"/>
        <v>0</v>
      </c>
      <c r="V28" s="1896">
        <f t="shared" si="1"/>
        <v>0</v>
      </c>
      <c r="W28" s="1897">
        <f t="shared" si="1"/>
        <v>0</v>
      </c>
      <c r="X28" s="1799"/>
      <c r="Y28" s="1317"/>
    </row>
    <row r="29" spans="2:25" ht="15" thickBot="1" x14ac:dyDescent="0.4">
      <c r="B29" s="2123"/>
      <c r="C29" s="387"/>
      <c r="D29" s="2506"/>
      <c r="E29" s="2506"/>
      <c r="F29" s="2506"/>
      <c r="G29" s="2507"/>
      <c r="H29" s="1542"/>
      <c r="I29" s="1898">
        <v>0</v>
      </c>
      <c r="J29" s="1899">
        <f t="shared" si="1"/>
        <v>0</v>
      </c>
      <c r="K29" s="1899">
        <f t="shared" si="1"/>
        <v>0</v>
      </c>
      <c r="L29" s="1899">
        <f t="shared" si="1"/>
        <v>0</v>
      </c>
      <c r="M29" s="1899">
        <f t="shared" si="1"/>
        <v>0</v>
      </c>
      <c r="N29" s="1899">
        <f t="shared" si="1"/>
        <v>0</v>
      </c>
      <c r="O29" s="1899">
        <f t="shared" si="1"/>
        <v>0</v>
      </c>
      <c r="P29" s="1899">
        <f t="shared" si="1"/>
        <v>0</v>
      </c>
      <c r="Q29" s="1899">
        <f t="shared" si="1"/>
        <v>0</v>
      </c>
      <c r="R29" s="1899">
        <f t="shared" si="1"/>
        <v>0</v>
      </c>
      <c r="S29" s="1899">
        <f t="shared" si="1"/>
        <v>0</v>
      </c>
      <c r="T29" s="1899">
        <f t="shared" si="1"/>
        <v>0</v>
      </c>
      <c r="U29" s="1899">
        <f t="shared" si="1"/>
        <v>0</v>
      </c>
      <c r="V29" s="1899">
        <f t="shared" si="1"/>
        <v>0</v>
      </c>
      <c r="W29" s="1900">
        <f t="shared" si="1"/>
        <v>0</v>
      </c>
      <c r="X29" s="1799"/>
      <c r="Y29" s="1317"/>
    </row>
    <row r="30" spans="2:25" x14ac:dyDescent="0.35">
      <c r="B30" s="2123"/>
      <c r="C30" s="387"/>
      <c r="D30" s="239" t="s">
        <v>366</v>
      </c>
      <c r="E30" s="387"/>
      <c r="F30" s="387"/>
      <c r="G30" s="387"/>
      <c r="H30" s="240" t="s">
        <v>367</v>
      </c>
      <c r="I30" s="1901">
        <f>SUM(I23:I29)</f>
        <v>0</v>
      </c>
      <c r="J30" s="1902">
        <f t="shared" ref="J30:W30" si="2">SUM(J23:J29)</f>
        <v>0</v>
      </c>
      <c r="K30" s="1902">
        <f t="shared" si="2"/>
        <v>0</v>
      </c>
      <c r="L30" s="1902">
        <f t="shared" si="2"/>
        <v>0</v>
      </c>
      <c r="M30" s="1902">
        <f t="shared" si="2"/>
        <v>0</v>
      </c>
      <c r="N30" s="1902">
        <f t="shared" si="2"/>
        <v>0</v>
      </c>
      <c r="O30" s="1902">
        <f t="shared" si="2"/>
        <v>0</v>
      </c>
      <c r="P30" s="1902">
        <f t="shared" si="2"/>
        <v>0</v>
      </c>
      <c r="Q30" s="1902">
        <f t="shared" si="2"/>
        <v>0</v>
      </c>
      <c r="R30" s="1902">
        <f t="shared" si="2"/>
        <v>0</v>
      </c>
      <c r="S30" s="1902">
        <f t="shared" si="2"/>
        <v>0</v>
      </c>
      <c r="T30" s="1902">
        <f t="shared" si="2"/>
        <v>0</v>
      </c>
      <c r="U30" s="1902">
        <f t="shared" si="2"/>
        <v>0</v>
      </c>
      <c r="V30" s="1902">
        <f t="shared" si="2"/>
        <v>0</v>
      </c>
      <c r="W30" s="1903">
        <f t="shared" si="2"/>
        <v>0</v>
      </c>
      <c r="X30" s="1799"/>
      <c r="Y30" s="1317"/>
    </row>
    <row r="31" spans="2:25" ht="15" thickBot="1" x14ac:dyDescent="0.4">
      <c r="B31" s="2123"/>
      <c r="C31" s="387"/>
      <c r="D31" s="242" t="s">
        <v>368</v>
      </c>
      <c r="E31" s="243"/>
      <c r="F31" s="554"/>
      <c r="G31" s="555"/>
      <c r="H31" s="556"/>
      <c r="I31" s="1904">
        <v>0</v>
      </c>
      <c r="J31" s="1905">
        <v>0</v>
      </c>
      <c r="K31" s="1905">
        <v>0</v>
      </c>
      <c r="L31" s="1905">
        <v>0</v>
      </c>
      <c r="M31" s="1905">
        <v>0</v>
      </c>
      <c r="N31" s="1905">
        <v>0</v>
      </c>
      <c r="O31" s="1905">
        <v>0</v>
      </c>
      <c r="P31" s="1905">
        <v>0</v>
      </c>
      <c r="Q31" s="1905">
        <v>0</v>
      </c>
      <c r="R31" s="1905">
        <v>0</v>
      </c>
      <c r="S31" s="1905">
        <v>0</v>
      </c>
      <c r="T31" s="1905">
        <v>0</v>
      </c>
      <c r="U31" s="1905">
        <v>0</v>
      </c>
      <c r="V31" s="1905">
        <v>0</v>
      </c>
      <c r="W31" s="1906">
        <v>0</v>
      </c>
      <c r="X31" s="1799"/>
      <c r="Y31" s="1317"/>
    </row>
    <row r="32" spans="2:25" ht="15" thickTop="1" x14ac:dyDescent="0.35">
      <c r="B32" s="2123"/>
      <c r="C32" s="387"/>
      <c r="D32" s="238" t="s">
        <v>369</v>
      </c>
      <c r="E32" s="387"/>
      <c r="F32" s="387"/>
      <c r="G32" s="387"/>
      <c r="H32" s="241" t="s">
        <v>367</v>
      </c>
      <c r="I32" s="1907">
        <f>I30+I31</f>
        <v>0</v>
      </c>
      <c r="J32" s="1908">
        <f t="shared" ref="J32:W32" si="3">J30+J31</f>
        <v>0</v>
      </c>
      <c r="K32" s="1908">
        <f t="shared" si="3"/>
        <v>0</v>
      </c>
      <c r="L32" s="1908">
        <f t="shared" si="3"/>
        <v>0</v>
      </c>
      <c r="M32" s="1908">
        <f>M30+M31</f>
        <v>0</v>
      </c>
      <c r="N32" s="1908">
        <f t="shared" si="3"/>
        <v>0</v>
      </c>
      <c r="O32" s="1908">
        <f t="shared" si="3"/>
        <v>0</v>
      </c>
      <c r="P32" s="1908">
        <f t="shared" si="3"/>
        <v>0</v>
      </c>
      <c r="Q32" s="1908">
        <f t="shared" si="3"/>
        <v>0</v>
      </c>
      <c r="R32" s="1908">
        <f t="shared" si="3"/>
        <v>0</v>
      </c>
      <c r="S32" s="1908">
        <f t="shared" si="3"/>
        <v>0</v>
      </c>
      <c r="T32" s="1908">
        <f t="shared" si="3"/>
        <v>0</v>
      </c>
      <c r="U32" s="1908">
        <f t="shared" si="3"/>
        <v>0</v>
      </c>
      <c r="V32" s="1908">
        <f t="shared" si="3"/>
        <v>0</v>
      </c>
      <c r="W32" s="1909">
        <f t="shared" si="3"/>
        <v>0</v>
      </c>
      <c r="X32" s="1799"/>
      <c r="Y32" s="1317"/>
    </row>
    <row r="33" spans="2:27" ht="15" thickBot="1" x14ac:dyDescent="0.4">
      <c r="B33" s="2123"/>
      <c r="C33" s="387"/>
      <c r="D33" s="238"/>
      <c r="E33" s="387"/>
      <c r="F33" s="387"/>
      <c r="G33" s="348"/>
      <c r="H33" s="244" t="s">
        <v>370</v>
      </c>
      <c r="I33" s="223"/>
      <c r="J33" s="224"/>
      <c r="K33" s="224"/>
      <c r="L33" s="224"/>
      <c r="M33" s="224"/>
      <c r="N33" s="224"/>
      <c r="O33" s="224"/>
      <c r="P33" s="224"/>
      <c r="Q33" s="224"/>
      <c r="R33" s="224"/>
      <c r="S33" s="224"/>
      <c r="T33" s="224"/>
      <c r="U33" s="224"/>
      <c r="V33" s="224"/>
      <c r="W33" s="231"/>
      <c r="X33" s="1799"/>
      <c r="Y33" s="1317"/>
    </row>
    <row r="34" spans="2:27" x14ac:dyDescent="0.35">
      <c r="B34" s="2123"/>
      <c r="C34" s="387"/>
      <c r="D34" s="245" t="s">
        <v>371</v>
      </c>
      <c r="E34" s="553"/>
      <c r="F34" s="553"/>
      <c r="G34" s="1322"/>
      <c r="H34" s="1540"/>
      <c r="I34" s="1910">
        <f>-I30*$H34</f>
        <v>0</v>
      </c>
      <c r="J34" s="1911">
        <f t="shared" ref="J34:W35" si="4">-J30*$H34</f>
        <v>0</v>
      </c>
      <c r="K34" s="1911">
        <f t="shared" si="4"/>
        <v>0</v>
      </c>
      <c r="L34" s="1911">
        <f t="shared" si="4"/>
        <v>0</v>
      </c>
      <c r="M34" s="1911">
        <f t="shared" si="4"/>
        <v>0</v>
      </c>
      <c r="N34" s="1911">
        <f t="shared" si="4"/>
        <v>0</v>
      </c>
      <c r="O34" s="1911">
        <f t="shared" si="4"/>
        <v>0</v>
      </c>
      <c r="P34" s="1911">
        <f t="shared" si="4"/>
        <v>0</v>
      </c>
      <c r="Q34" s="1911">
        <f t="shared" si="4"/>
        <v>0</v>
      </c>
      <c r="R34" s="1911">
        <f t="shared" si="4"/>
        <v>0</v>
      </c>
      <c r="S34" s="1911">
        <f t="shared" si="4"/>
        <v>0</v>
      </c>
      <c r="T34" s="1911">
        <f t="shared" si="4"/>
        <v>0</v>
      </c>
      <c r="U34" s="1911">
        <f t="shared" si="4"/>
        <v>0</v>
      </c>
      <c r="V34" s="1911">
        <f t="shared" si="4"/>
        <v>0</v>
      </c>
      <c r="W34" s="1912">
        <f t="shared" si="4"/>
        <v>0</v>
      </c>
      <c r="X34" s="1799"/>
      <c r="Y34" s="1317"/>
    </row>
    <row r="35" spans="2:27" ht="15" thickBot="1" x14ac:dyDescent="0.4">
      <c r="B35" s="2123"/>
      <c r="C35" s="387"/>
      <c r="D35" s="246" t="s">
        <v>372</v>
      </c>
      <c r="E35" s="554"/>
      <c r="F35" s="554"/>
      <c r="G35" s="1323"/>
      <c r="H35" s="1543"/>
      <c r="I35" s="1913">
        <f>-I31*$H35</f>
        <v>0</v>
      </c>
      <c r="J35" s="1914">
        <f t="shared" si="4"/>
        <v>0</v>
      </c>
      <c r="K35" s="1914">
        <f t="shared" si="4"/>
        <v>0</v>
      </c>
      <c r="L35" s="1914">
        <f t="shared" si="4"/>
        <v>0</v>
      </c>
      <c r="M35" s="1914">
        <f t="shared" si="4"/>
        <v>0</v>
      </c>
      <c r="N35" s="1914">
        <f t="shared" si="4"/>
        <v>0</v>
      </c>
      <c r="O35" s="1914">
        <f t="shared" si="4"/>
        <v>0</v>
      </c>
      <c r="P35" s="1914">
        <f t="shared" si="4"/>
        <v>0</v>
      </c>
      <c r="Q35" s="1914">
        <f t="shared" si="4"/>
        <v>0</v>
      </c>
      <c r="R35" s="1914">
        <f t="shared" si="4"/>
        <v>0</v>
      </c>
      <c r="S35" s="1914">
        <f t="shared" si="4"/>
        <v>0</v>
      </c>
      <c r="T35" s="1914">
        <f t="shared" si="4"/>
        <v>0</v>
      </c>
      <c r="U35" s="1914">
        <f t="shared" si="4"/>
        <v>0</v>
      </c>
      <c r="V35" s="1914">
        <f t="shared" si="4"/>
        <v>0</v>
      </c>
      <c r="W35" s="1915">
        <f t="shared" si="4"/>
        <v>0</v>
      </c>
      <c r="X35" s="1799"/>
      <c r="Y35" s="1317"/>
    </row>
    <row r="36" spans="2:27" ht="15.5" thickTop="1" thickBot="1" x14ac:dyDescent="0.4">
      <c r="B36" s="2123"/>
      <c r="C36" s="387"/>
      <c r="D36" s="247" t="s">
        <v>373</v>
      </c>
      <c r="E36" s="387"/>
      <c r="F36" s="387"/>
      <c r="G36" s="387"/>
      <c r="H36" s="240" t="s">
        <v>367</v>
      </c>
      <c r="I36" s="1916">
        <f>I32+I34+I35</f>
        <v>0</v>
      </c>
      <c r="J36" s="1917">
        <f t="shared" ref="J36:W36" si="5">J32+J34+J35</f>
        <v>0</v>
      </c>
      <c r="K36" s="1917">
        <f t="shared" si="5"/>
        <v>0</v>
      </c>
      <c r="L36" s="1917">
        <f t="shared" si="5"/>
        <v>0</v>
      </c>
      <c r="M36" s="1917">
        <f t="shared" si="5"/>
        <v>0</v>
      </c>
      <c r="N36" s="1917">
        <f t="shared" si="5"/>
        <v>0</v>
      </c>
      <c r="O36" s="1917">
        <f t="shared" si="5"/>
        <v>0</v>
      </c>
      <c r="P36" s="1917">
        <f t="shared" si="5"/>
        <v>0</v>
      </c>
      <c r="Q36" s="1917">
        <f t="shared" si="5"/>
        <v>0</v>
      </c>
      <c r="R36" s="1917">
        <f t="shared" si="5"/>
        <v>0</v>
      </c>
      <c r="S36" s="1917">
        <f t="shared" si="5"/>
        <v>0</v>
      </c>
      <c r="T36" s="1917">
        <f t="shared" si="5"/>
        <v>0</v>
      </c>
      <c r="U36" s="1917">
        <f t="shared" si="5"/>
        <v>0</v>
      </c>
      <c r="V36" s="1917">
        <f t="shared" si="5"/>
        <v>0</v>
      </c>
      <c r="W36" s="1918">
        <f t="shared" si="5"/>
        <v>0</v>
      </c>
      <c r="X36" s="1799"/>
      <c r="Y36" s="1317"/>
    </row>
    <row r="37" spans="2:27" ht="9" customHeight="1" x14ac:dyDescent="0.35">
      <c r="B37" s="2123"/>
      <c r="C37" s="387"/>
      <c r="D37" s="387"/>
      <c r="E37" s="238"/>
      <c r="F37" s="387"/>
      <c r="G37" s="387"/>
      <c r="H37" s="387"/>
      <c r="I37" s="387"/>
      <c r="J37" s="387"/>
      <c r="K37" s="387"/>
      <c r="L37" s="387"/>
      <c r="M37" s="387"/>
      <c r="N37" s="387"/>
      <c r="O37" s="387"/>
      <c r="P37" s="387"/>
      <c r="Q37" s="1799"/>
      <c r="R37" s="1799"/>
      <c r="S37" s="1799"/>
      <c r="T37" s="1799"/>
      <c r="U37" s="1799"/>
      <c r="V37" s="1799"/>
      <c r="W37" s="1799"/>
      <c r="X37" s="387"/>
      <c r="Y37" s="666"/>
    </row>
    <row r="38" spans="2:27" x14ac:dyDescent="0.35">
      <c r="B38" s="2123"/>
      <c r="C38" s="232"/>
      <c r="D38" s="703" t="s">
        <v>1477</v>
      </c>
      <c r="E38" s="225"/>
      <c r="F38" s="225"/>
      <c r="G38" s="225"/>
      <c r="H38" s="225"/>
      <c r="I38" s="225"/>
      <c r="J38" s="225"/>
      <c r="K38" s="225"/>
      <c r="L38" s="226"/>
      <c r="M38" s="225"/>
      <c r="N38" s="225"/>
      <c r="O38" s="225"/>
      <c r="P38" s="225"/>
      <c r="Q38" s="225"/>
      <c r="R38" s="225"/>
      <c r="S38" s="225"/>
      <c r="T38" s="225"/>
      <c r="U38" s="225"/>
      <c r="V38" s="225"/>
      <c r="W38" s="225"/>
      <c r="X38" s="1799"/>
      <c r="Y38" s="1317"/>
    </row>
    <row r="39" spans="2:27" ht="7.5" customHeight="1" thickBot="1" x14ac:dyDescent="0.4">
      <c r="B39" s="2123"/>
      <c r="C39" s="387"/>
      <c r="D39" s="387"/>
      <c r="E39" s="387"/>
      <c r="F39" s="387"/>
      <c r="G39" s="387"/>
      <c r="H39" s="387"/>
      <c r="I39" s="387"/>
      <c r="J39" s="387"/>
      <c r="K39" s="387"/>
      <c r="L39" s="387"/>
      <c r="M39" s="387"/>
      <c r="N39" s="387"/>
      <c r="O39" s="387"/>
      <c r="P39" s="387"/>
      <c r="Q39" s="387"/>
      <c r="R39" s="387"/>
      <c r="S39" s="387"/>
      <c r="T39" s="387"/>
      <c r="U39" s="387"/>
      <c r="V39" s="387"/>
      <c r="W39" s="387"/>
      <c r="X39" s="387"/>
      <c r="Y39" s="666"/>
    </row>
    <row r="40" spans="2:27" ht="36.5" thickBot="1" x14ac:dyDescent="0.4">
      <c r="B40" s="2123"/>
      <c r="C40" s="232"/>
      <c r="D40" s="238" t="s">
        <v>374</v>
      </c>
      <c r="E40" s="232"/>
      <c r="F40" s="248"/>
      <c r="G40" s="667" t="s">
        <v>365</v>
      </c>
      <c r="H40" s="227" t="s">
        <v>375</v>
      </c>
      <c r="I40" s="221" t="s">
        <v>357</v>
      </c>
      <c r="J40" s="660" t="s">
        <v>358</v>
      </c>
      <c r="K40" s="660" t="s">
        <v>359</v>
      </c>
      <c r="L40" s="660" t="s">
        <v>360</v>
      </c>
      <c r="M40" s="660" t="s">
        <v>361</v>
      </c>
      <c r="N40" s="660" t="s">
        <v>362</v>
      </c>
      <c r="O40" s="660" t="s">
        <v>363</v>
      </c>
      <c r="P40" s="660" t="s">
        <v>412</v>
      </c>
      <c r="Q40" s="660" t="s">
        <v>413</v>
      </c>
      <c r="R40" s="660" t="s">
        <v>414</v>
      </c>
      <c r="S40" s="660" t="s">
        <v>415</v>
      </c>
      <c r="T40" s="660" t="s">
        <v>416</v>
      </c>
      <c r="U40" s="660" t="s">
        <v>417</v>
      </c>
      <c r="V40" s="660" t="s">
        <v>418</v>
      </c>
      <c r="W40" s="230" t="s">
        <v>419</v>
      </c>
      <c r="X40" s="1799"/>
      <c r="Y40" s="1317"/>
    </row>
    <row r="41" spans="2:27" x14ac:dyDescent="0.35">
      <c r="B41" s="2123"/>
      <c r="C41" s="232"/>
      <c r="D41" s="249" t="s">
        <v>1506</v>
      </c>
      <c r="E41" s="250"/>
      <c r="F41" s="704"/>
      <c r="G41" s="708">
        <v>0.03</v>
      </c>
      <c r="H41" s="1840" t="str">
        <f>IFERROR(I41/'2A'!$P$39,"")</f>
        <v/>
      </c>
      <c r="I41" s="1841">
        <f>'8C'!L25</f>
        <v>0</v>
      </c>
      <c r="J41" s="1831">
        <f t="shared" ref="J41:W56" si="6">I41+(I41*$G41)</f>
        <v>0</v>
      </c>
      <c r="K41" s="1831">
        <f t="shared" si="6"/>
        <v>0</v>
      </c>
      <c r="L41" s="1831">
        <f t="shared" si="6"/>
        <v>0</v>
      </c>
      <c r="M41" s="1831">
        <f t="shared" si="6"/>
        <v>0</v>
      </c>
      <c r="N41" s="1831">
        <f t="shared" si="6"/>
        <v>0</v>
      </c>
      <c r="O41" s="1831">
        <f t="shared" si="6"/>
        <v>0</v>
      </c>
      <c r="P41" s="1831">
        <f t="shared" si="6"/>
        <v>0</v>
      </c>
      <c r="Q41" s="1831">
        <f t="shared" si="6"/>
        <v>0</v>
      </c>
      <c r="R41" s="1831">
        <f t="shared" si="6"/>
        <v>0</v>
      </c>
      <c r="S41" s="1831">
        <f t="shared" si="6"/>
        <v>0</v>
      </c>
      <c r="T41" s="1831">
        <f t="shared" si="6"/>
        <v>0</v>
      </c>
      <c r="U41" s="1831">
        <f t="shared" si="6"/>
        <v>0</v>
      </c>
      <c r="V41" s="1831">
        <f t="shared" si="6"/>
        <v>0</v>
      </c>
      <c r="W41" s="1832">
        <f t="shared" si="6"/>
        <v>0</v>
      </c>
      <c r="X41" s="1799"/>
      <c r="Y41" s="1317"/>
      <c r="AA41" s="1697"/>
    </row>
    <row r="42" spans="2:27" x14ac:dyDescent="0.35">
      <c r="B42" s="2123"/>
      <c r="C42" s="1689"/>
      <c r="D42" s="251" t="s">
        <v>1507</v>
      </c>
      <c r="E42" s="252"/>
      <c r="F42" s="705"/>
      <c r="G42" s="1698">
        <v>0.03</v>
      </c>
      <c r="H42" s="1842" t="str">
        <f>IFERROR(I42/'2A'!$P$39,"")</f>
        <v/>
      </c>
      <c r="I42" s="1843">
        <f>'8C'!L26</f>
        <v>0</v>
      </c>
      <c r="J42" s="1844">
        <f t="shared" si="6"/>
        <v>0</v>
      </c>
      <c r="K42" s="1844">
        <f t="shared" si="6"/>
        <v>0</v>
      </c>
      <c r="L42" s="1844">
        <f t="shared" si="6"/>
        <v>0</v>
      </c>
      <c r="M42" s="1844">
        <f t="shared" si="6"/>
        <v>0</v>
      </c>
      <c r="N42" s="1844">
        <f t="shared" si="6"/>
        <v>0</v>
      </c>
      <c r="O42" s="1844">
        <f t="shared" si="6"/>
        <v>0</v>
      </c>
      <c r="P42" s="1844">
        <f t="shared" si="6"/>
        <v>0</v>
      </c>
      <c r="Q42" s="1844">
        <f t="shared" si="6"/>
        <v>0</v>
      </c>
      <c r="R42" s="1844">
        <f t="shared" si="6"/>
        <v>0</v>
      </c>
      <c r="S42" s="1844">
        <f t="shared" si="6"/>
        <v>0</v>
      </c>
      <c r="T42" s="1844">
        <f t="shared" si="6"/>
        <v>0</v>
      </c>
      <c r="U42" s="1844">
        <f t="shared" si="6"/>
        <v>0</v>
      </c>
      <c r="V42" s="1844">
        <f t="shared" si="6"/>
        <v>0</v>
      </c>
      <c r="W42" s="1845">
        <f t="shared" si="6"/>
        <v>0</v>
      </c>
      <c r="X42" s="1799"/>
      <c r="Y42" s="1317"/>
      <c r="AA42" s="1697"/>
    </row>
    <row r="43" spans="2:27" x14ac:dyDescent="0.35">
      <c r="B43" s="2123"/>
      <c r="C43" s="232"/>
      <c r="D43" s="251" t="s">
        <v>378</v>
      </c>
      <c r="E43" s="252"/>
      <c r="F43" s="705"/>
      <c r="G43" s="1698">
        <v>0.03</v>
      </c>
      <c r="H43" s="1842" t="str">
        <f>IFERROR(I43/'2A'!$P$39,"")</f>
        <v/>
      </c>
      <c r="I43" s="1846">
        <v>0</v>
      </c>
      <c r="J43" s="1844">
        <f t="shared" si="6"/>
        <v>0</v>
      </c>
      <c r="K43" s="1844">
        <f t="shared" si="6"/>
        <v>0</v>
      </c>
      <c r="L43" s="1844">
        <f t="shared" si="6"/>
        <v>0</v>
      </c>
      <c r="M43" s="1844">
        <f t="shared" si="6"/>
        <v>0</v>
      </c>
      <c r="N43" s="1844">
        <f t="shared" si="6"/>
        <v>0</v>
      </c>
      <c r="O43" s="1844">
        <f t="shared" si="6"/>
        <v>0</v>
      </c>
      <c r="P43" s="1844">
        <f t="shared" si="6"/>
        <v>0</v>
      </c>
      <c r="Q43" s="1844">
        <f t="shared" si="6"/>
        <v>0</v>
      </c>
      <c r="R43" s="1844">
        <f t="shared" si="6"/>
        <v>0</v>
      </c>
      <c r="S43" s="1844">
        <f t="shared" si="6"/>
        <v>0</v>
      </c>
      <c r="T43" s="1844">
        <f t="shared" si="6"/>
        <v>0</v>
      </c>
      <c r="U43" s="1844">
        <f t="shared" si="6"/>
        <v>0</v>
      </c>
      <c r="V43" s="1844">
        <f t="shared" si="6"/>
        <v>0</v>
      </c>
      <c r="W43" s="1845">
        <f t="shared" si="6"/>
        <v>0</v>
      </c>
      <c r="X43" s="1799"/>
      <c r="Y43" s="1317"/>
      <c r="AA43" s="1697"/>
    </row>
    <row r="44" spans="2:27" x14ac:dyDescent="0.35">
      <c r="B44" s="2123"/>
      <c r="C44" s="232"/>
      <c r="D44" s="251" t="s">
        <v>379</v>
      </c>
      <c r="E44" s="253"/>
      <c r="F44" s="705"/>
      <c r="G44" s="1698">
        <v>0.03</v>
      </c>
      <c r="H44" s="1842" t="str">
        <f>IFERROR(I44/'2A'!$P$39,"")</f>
        <v/>
      </c>
      <c r="I44" s="1846">
        <v>0</v>
      </c>
      <c r="J44" s="1844">
        <f t="shared" si="6"/>
        <v>0</v>
      </c>
      <c r="K44" s="1844">
        <f t="shared" si="6"/>
        <v>0</v>
      </c>
      <c r="L44" s="1844">
        <f>K44+(K44*$G44)</f>
        <v>0</v>
      </c>
      <c r="M44" s="1844">
        <f t="shared" si="6"/>
        <v>0</v>
      </c>
      <c r="N44" s="1844">
        <f t="shared" si="6"/>
        <v>0</v>
      </c>
      <c r="O44" s="1844">
        <f t="shared" si="6"/>
        <v>0</v>
      </c>
      <c r="P44" s="1844">
        <f t="shared" si="6"/>
        <v>0</v>
      </c>
      <c r="Q44" s="1844">
        <f t="shared" si="6"/>
        <v>0</v>
      </c>
      <c r="R44" s="1844">
        <f t="shared" si="6"/>
        <v>0</v>
      </c>
      <c r="S44" s="1844">
        <f t="shared" si="6"/>
        <v>0</v>
      </c>
      <c r="T44" s="1844">
        <f t="shared" si="6"/>
        <v>0</v>
      </c>
      <c r="U44" s="1844">
        <f t="shared" si="6"/>
        <v>0</v>
      </c>
      <c r="V44" s="1844">
        <f t="shared" si="6"/>
        <v>0</v>
      </c>
      <c r="W44" s="1845">
        <f t="shared" si="6"/>
        <v>0</v>
      </c>
      <c r="X44" s="1799"/>
      <c r="Y44" s="1317"/>
      <c r="AA44" s="1697"/>
    </row>
    <row r="45" spans="2:27" x14ac:dyDescent="0.35">
      <c r="B45" s="2123"/>
      <c r="C45" s="232"/>
      <c r="D45" s="251" t="s">
        <v>380</v>
      </c>
      <c r="E45" s="252"/>
      <c r="F45" s="705"/>
      <c r="G45" s="1698">
        <v>0.03</v>
      </c>
      <c r="H45" s="1842" t="str">
        <f>IFERROR(I45/'2A'!$P$39,"")</f>
        <v/>
      </c>
      <c r="I45" s="1846">
        <v>0</v>
      </c>
      <c r="J45" s="1844">
        <f t="shared" si="6"/>
        <v>0</v>
      </c>
      <c r="K45" s="1844">
        <f t="shared" si="6"/>
        <v>0</v>
      </c>
      <c r="L45" s="1844">
        <f t="shared" si="6"/>
        <v>0</v>
      </c>
      <c r="M45" s="1844">
        <f t="shared" si="6"/>
        <v>0</v>
      </c>
      <c r="N45" s="1844">
        <f t="shared" si="6"/>
        <v>0</v>
      </c>
      <c r="O45" s="1844">
        <f t="shared" si="6"/>
        <v>0</v>
      </c>
      <c r="P45" s="1844">
        <f t="shared" si="6"/>
        <v>0</v>
      </c>
      <c r="Q45" s="1844">
        <f t="shared" si="6"/>
        <v>0</v>
      </c>
      <c r="R45" s="1844">
        <f t="shared" si="6"/>
        <v>0</v>
      </c>
      <c r="S45" s="1844">
        <f t="shared" si="6"/>
        <v>0</v>
      </c>
      <c r="T45" s="1844">
        <f t="shared" si="6"/>
        <v>0</v>
      </c>
      <c r="U45" s="1844">
        <f t="shared" si="6"/>
        <v>0</v>
      </c>
      <c r="V45" s="1844">
        <f t="shared" si="6"/>
        <v>0</v>
      </c>
      <c r="W45" s="1845">
        <f t="shared" si="6"/>
        <v>0</v>
      </c>
      <c r="X45" s="1799"/>
      <c r="Y45" s="1317"/>
      <c r="AA45" s="1697"/>
    </row>
    <row r="46" spans="2:27" x14ac:dyDescent="0.35">
      <c r="B46" s="2123"/>
      <c r="C46" s="232"/>
      <c r="D46" s="251" t="s">
        <v>381</v>
      </c>
      <c r="E46" s="252"/>
      <c r="F46" s="705"/>
      <c r="G46" s="1698">
        <v>0.03</v>
      </c>
      <c r="H46" s="1842" t="str">
        <f>IFERROR(I46/'2A'!$P$39,"")</f>
        <v/>
      </c>
      <c r="I46" s="1846">
        <v>0</v>
      </c>
      <c r="J46" s="1844">
        <f t="shared" si="6"/>
        <v>0</v>
      </c>
      <c r="K46" s="1844">
        <f t="shared" si="6"/>
        <v>0</v>
      </c>
      <c r="L46" s="1844">
        <f t="shared" si="6"/>
        <v>0</v>
      </c>
      <c r="M46" s="1844">
        <f t="shared" si="6"/>
        <v>0</v>
      </c>
      <c r="N46" s="1844">
        <f t="shared" si="6"/>
        <v>0</v>
      </c>
      <c r="O46" s="1844">
        <f t="shared" si="6"/>
        <v>0</v>
      </c>
      <c r="P46" s="1844">
        <f t="shared" si="6"/>
        <v>0</v>
      </c>
      <c r="Q46" s="1844">
        <f t="shared" si="6"/>
        <v>0</v>
      </c>
      <c r="R46" s="1844">
        <f t="shared" si="6"/>
        <v>0</v>
      </c>
      <c r="S46" s="1844">
        <f t="shared" si="6"/>
        <v>0</v>
      </c>
      <c r="T46" s="1844">
        <f t="shared" si="6"/>
        <v>0</v>
      </c>
      <c r="U46" s="1844">
        <f t="shared" si="6"/>
        <v>0</v>
      </c>
      <c r="V46" s="1844">
        <f t="shared" si="6"/>
        <v>0</v>
      </c>
      <c r="W46" s="1845">
        <f t="shared" si="6"/>
        <v>0</v>
      </c>
      <c r="X46" s="1799"/>
      <c r="Y46" s="1317"/>
      <c r="AA46" s="1697"/>
    </row>
    <row r="47" spans="2:27" x14ac:dyDescent="0.35">
      <c r="B47" s="2123"/>
      <c r="C47" s="232"/>
      <c r="D47" s="251" t="s">
        <v>382</v>
      </c>
      <c r="E47" s="252"/>
      <c r="F47" s="705"/>
      <c r="G47" s="1698">
        <v>0.03</v>
      </c>
      <c r="H47" s="1842" t="str">
        <f>IFERROR(I47/'2A'!$P$39,"")</f>
        <v/>
      </c>
      <c r="I47" s="1846">
        <v>0</v>
      </c>
      <c r="J47" s="1844">
        <f t="shared" si="6"/>
        <v>0</v>
      </c>
      <c r="K47" s="1844">
        <f t="shared" si="6"/>
        <v>0</v>
      </c>
      <c r="L47" s="1844">
        <f t="shared" si="6"/>
        <v>0</v>
      </c>
      <c r="M47" s="1844">
        <f t="shared" si="6"/>
        <v>0</v>
      </c>
      <c r="N47" s="1844">
        <f t="shared" si="6"/>
        <v>0</v>
      </c>
      <c r="O47" s="1844">
        <f t="shared" si="6"/>
        <v>0</v>
      </c>
      <c r="P47" s="1844">
        <f t="shared" si="6"/>
        <v>0</v>
      </c>
      <c r="Q47" s="1844">
        <f t="shared" si="6"/>
        <v>0</v>
      </c>
      <c r="R47" s="1844">
        <f t="shared" si="6"/>
        <v>0</v>
      </c>
      <c r="S47" s="1844">
        <f t="shared" si="6"/>
        <v>0</v>
      </c>
      <c r="T47" s="1844">
        <f t="shared" si="6"/>
        <v>0</v>
      </c>
      <c r="U47" s="1844">
        <f t="shared" si="6"/>
        <v>0</v>
      </c>
      <c r="V47" s="1844">
        <f t="shared" si="6"/>
        <v>0</v>
      </c>
      <c r="W47" s="1845">
        <f t="shared" si="6"/>
        <v>0</v>
      </c>
      <c r="X47" s="1799"/>
      <c r="Y47" s="1317"/>
      <c r="AA47" s="1697"/>
    </row>
    <row r="48" spans="2:27" x14ac:dyDescent="0.35">
      <c r="B48" s="2123"/>
      <c r="C48" s="232"/>
      <c r="D48" s="251" t="s">
        <v>383</v>
      </c>
      <c r="E48" s="253"/>
      <c r="F48" s="705"/>
      <c r="G48" s="1698">
        <v>0.03</v>
      </c>
      <c r="H48" s="1842" t="str">
        <f>IFERROR(I48/'2A'!$P$39,"")</f>
        <v/>
      </c>
      <c r="I48" s="1846">
        <v>0</v>
      </c>
      <c r="J48" s="1844">
        <f t="shared" si="6"/>
        <v>0</v>
      </c>
      <c r="K48" s="1844">
        <f t="shared" si="6"/>
        <v>0</v>
      </c>
      <c r="L48" s="1844">
        <f t="shared" si="6"/>
        <v>0</v>
      </c>
      <c r="M48" s="1844">
        <f t="shared" si="6"/>
        <v>0</v>
      </c>
      <c r="N48" s="1844">
        <f t="shared" si="6"/>
        <v>0</v>
      </c>
      <c r="O48" s="1844">
        <f t="shared" si="6"/>
        <v>0</v>
      </c>
      <c r="P48" s="1844">
        <f t="shared" si="6"/>
        <v>0</v>
      </c>
      <c r="Q48" s="1844">
        <f t="shared" si="6"/>
        <v>0</v>
      </c>
      <c r="R48" s="1844">
        <f t="shared" si="6"/>
        <v>0</v>
      </c>
      <c r="S48" s="1844">
        <f t="shared" si="6"/>
        <v>0</v>
      </c>
      <c r="T48" s="1844">
        <f t="shared" si="6"/>
        <v>0</v>
      </c>
      <c r="U48" s="1844">
        <f t="shared" si="6"/>
        <v>0</v>
      </c>
      <c r="V48" s="1844">
        <f t="shared" si="6"/>
        <v>0</v>
      </c>
      <c r="W48" s="1845">
        <f t="shared" si="6"/>
        <v>0</v>
      </c>
      <c r="X48" s="1799"/>
      <c r="Y48" s="1317"/>
      <c r="AA48" s="1697"/>
    </row>
    <row r="49" spans="2:27" x14ac:dyDescent="0.35">
      <c r="B49" s="2123"/>
      <c r="C49" s="232"/>
      <c r="D49" s="251" t="s">
        <v>384</v>
      </c>
      <c r="E49" s="252"/>
      <c r="F49" s="705"/>
      <c r="G49" s="1698">
        <v>0.03</v>
      </c>
      <c r="H49" s="1842" t="str">
        <f>IFERROR(I49/'2A'!$P$39,"")</f>
        <v/>
      </c>
      <c r="I49" s="1846">
        <v>0</v>
      </c>
      <c r="J49" s="1844">
        <f t="shared" si="6"/>
        <v>0</v>
      </c>
      <c r="K49" s="1844">
        <f t="shared" si="6"/>
        <v>0</v>
      </c>
      <c r="L49" s="1844">
        <f t="shared" si="6"/>
        <v>0</v>
      </c>
      <c r="M49" s="1844">
        <f t="shared" si="6"/>
        <v>0</v>
      </c>
      <c r="N49" s="1844">
        <f t="shared" si="6"/>
        <v>0</v>
      </c>
      <c r="O49" s="1844">
        <f t="shared" si="6"/>
        <v>0</v>
      </c>
      <c r="P49" s="1844">
        <f t="shared" si="6"/>
        <v>0</v>
      </c>
      <c r="Q49" s="1844">
        <f t="shared" si="6"/>
        <v>0</v>
      </c>
      <c r="R49" s="1844">
        <f t="shared" si="6"/>
        <v>0</v>
      </c>
      <c r="S49" s="1844">
        <f t="shared" si="6"/>
        <v>0</v>
      </c>
      <c r="T49" s="1844">
        <f t="shared" si="6"/>
        <v>0</v>
      </c>
      <c r="U49" s="1844">
        <f t="shared" si="6"/>
        <v>0</v>
      </c>
      <c r="V49" s="1844">
        <f t="shared" si="6"/>
        <v>0</v>
      </c>
      <c r="W49" s="1845">
        <f t="shared" si="6"/>
        <v>0</v>
      </c>
      <c r="X49" s="1799"/>
      <c r="Y49" s="1317"/>
      <c r="AA49" s="1697"/>
    </row>
    <row r="50" spans="2:27" x14ac:dyDescent="0.35">
      <c r="B50" s="2123"/>
      <c r="C50" s="232"/>
      <c r="D50" s="251" t="s">
        <v>385</v>
      </c>
      <c r="E50" s="253"/>
      <c r="F50" s="705"/>
      <c r="G50" s="1698">
        <v>0.03</v>
      </c>
      <c r="H50" s="1842" t="str">
        <f>IFERROR(I50/'2A'!$P$39,"")</f>
        <v/>
      </c>
      <c r="I50" s="1846">
        <v>0</v>
      </c>
      <c r="J50" s="1844">
        <f t="shared" si="6"/>
        <v>0</v>
      </c>
      <c r="K50" s="1844">
        <f t="shared" si="6"/>
        <v>0</v>
      </c>
      <c r="L50" s="1844">
        <f t="shared" si="6"/>
        <v>0</v>
      </c>
      <c r="M50" s="1844">
        <f t="shared" si="6"/>
        <v>0</v>
      </c>
      <c r="N50" s="1844">
        <f t="shared" si="6"/>
        <v>0</v>
      </c>
      <c r="O50" s="1844">
        <f t="shared" si="6"/>
        <v>0</v>
      </c>
      <c r="P50" s="1844">
        <f t="shared" si="6"/>
        <v>0</v>
      </c>
      <c r="Q50" s="1844">
        <f t="shared" si="6"/>
        <v>0</v>
      </c>
      <c r="R50" s="1844">
        <f t="shared" si="6"/>
        <v>0</v>
      </c>
      <c r="S50" s="1844">
        <f t="shared" si="6"/>
        <v>0</v>
      </c>
      <c r="T50" s="1844">
        <f t="shared" si="6"/>
        <v>0</v>
      </c>
      <c r="U50" s="1844">
        <f t="shared" si="6"/>
        <v>0</v>
      </c>
      <c r="V50" s="1844">
        <f t="shared" si="6"/>
        <v>0</v>
      </c>
      <c r="W50" s="1845">
        <f t="shared" si="6"/>
        <v>0</v>
      </c>
      <c r="X50" s="1799"/>
      <c r="Y50" s="1317"/>
      <c r="AA50" s="1697"/>
    </row>
    <row r="51" spans="2:27" x14ac:dyDescent="0.35">
      <c r="B51" s="2123"/>
      <c r="C51" s="232"/>
      <c r="D51" s="251" t="s">
        <v>386</v>
      </c>
      <c r="E51" s="252"/>
      <c r="F51" s="705"/>
      <c r="G51" s="1698">
        <v>0.03</v>
      </c>
      <c r="H51" s="1842" t="str">
        <f>IFERROR(I51/'2A'!$P$39,"")</f>
        <v/>
      </c>
      <c r="I51" s="1846">
        <v>0</v>
      </c>
      <c r="J51" s="1844">
        <f t="shared" si="6"/>
        <v>0</v>
      </c>
      <c r="K51" s="1844">
        <f t="shared" si="6"/>
        <v>0</v>
      </c>
      <c r="L51" s="1844">
        <f t="shared" si="6"/>
        <v>0</v>
      </c>
      <c r="M51" s="1844">
        <f t="shared" si="6"/>
        <v>0</v>
      </c>
      <c r="N51" s="1844">
        <f t="shared" si="6"/>
        <v>0</v>
      </c>
      <c r="O51" s="1844">
        <f t="shared" si="6"/>
        <v>0</v>
      </c>
      <c r="P51" s="1844">
        <f t="shared" si="6"/>
        <v>0</v>
      </c>
      <c r="Q51" s="1844">
        <f t="shared" si="6"/>
        <v>0</v>
      </c>
      <c r="R51" s="1844">
        <f t="shared" si="6"/>
        <v>0</v>
      </c>
      <c r="S51" s="1844">
        <f t="shared" si="6"/>
        <v>0</v>
      </c>
      <c r="T51" s="1844">
        <f t="shared" si="6"/>
        <v>0</v>
      </c>
      <c r="U51" s="1844">
        <f t="shared" si="6"/>
        <v>0</v>
      </c>
      <c r="V51" s="1844">
        <f t="shared" si="6"/>
        <v>0</v>
      </c>
      <c r="W51" s="1845">
        <f t="shared" si="6"/>
        <v>0</v>
      </c>
      <c r="X51" s="1799"/>
      <c r="Y51" s="1317"/>
      <c r="AA51" s="1697"/>
    </row>
    <row r="52" spans="2:27" x14ac:dyDescent="0.35">
      <c r="B52" s="2123"/>
      <c r="C52" s="232"/>
      <c r="D52" s="251" t="s">
        <v>387</v>
      </c>
      <c r="E52" s="253"/>
      <c r="F52" s="705"/>
      <c r="G52" s="1698">
        <v>0.03</v>
      </c>
      <c r="H52" s="1842" t="str">
        <f>IFERROR(I52/'2A'!$P$39,"")</f>
        <v/>
      </c>
      <c r="I52" s="1846">
        <v>0</v>
      </c>
      <c r="J52" s="1844">
        <f t="shared" si="6"/>
        <v>0</v>
      </c>
      <c r="K52" s="1844">
        <f t="shared" si="6"/>
        <v>0</v>
      </c>
      <c r="L52" s="1844">
        <f t="shared" si="6"/>
        <v>0</v>
      </c>
      <c r="M52" s="1844">
        <f t="shared" si="6"/>
        <v>0</v>
      </c>
      <c r="N52" s="1844">
        <f t="shared" si="6"/>
        <v>0</v>
      </c>
      <c r="O52" s="1844">
        <f t="shared" si="6"/>
        <v>0</v>
      </c>
      <c r="P52" s="1844">
        <f t="shared" si="6"/>
        <v>0</v>
      </c>
      <c r="Q52" s="1844">
        <f t="shared" si="6"/>
        <v>0</v>
      </c>
      <c r="R52" s="1844">
        <f t="shared" si="6"/>
        <v>0</v>
      </c>
      <c r="S52" s="1844">
        <f t="shared" si="6"/>
        <v>0</v>
      </c>
      <c r="T52" s="1844">
        <f t="shared" si="6"/>
        <v>0</v>
      </c>
      <c r="U52" s="1844">
        <f t="shared" si="6"/>
        <v>0</v>
      </c>
      <c r="V52" s="1844">
        <f t="shared" si="6"/>
        <v>0</v>
      </c>
      <c r="W52" s="1845">
        <f t="shared" si="6"/>
        <v>0</v>
      </c>
      <c r="X52" s="1799"/>
      <c r="Y52" s="1317"/>
      <c r="AA52" s="1697"/>
    </row>
    <row r="53" spans="2:27" x14ac:dyDescent="0.35">
      <c r="B53" s="2123"/>
      <c r="C53" s="232"/>
      <c r="D53" s="251" t="s">
        <v>388</v>
      </c>
      <c r="E53" s="253"/>
      <c r="F53" s="705"/>
      <c r="G53" s="1698">
        <v>0.03</v>
      </c>
      <c r="H53" s="1842" t="str">
        <f>IFERROR(I53/'2A'!$P$39,"")</f>
        <v/>
      </c>
      <c r="I53" s="1846">
        <v>0</v>
      </c>
      <c r="J53" s="1844">
        <f t="shared" si="6"/>
        <v>0</v>
      </c>
      <c r="K53" s="1844">
        <f t="shared" si="6"/>
        <v>0</v>
      </c>
      <c r="L53" s="1844">
        <f t="shared" si="6"/>
        <v>0</v>
      </c>
      <c r="M53" s="1844">
        <f t="shared" si="6"/>
        <v>0</v>
      </c>
      <c r="N53" s="1844">
        <f t="shared" si="6"/>
        <v>0</v>
      </c>
      <c r="O53" s="1844">
        <f t="shared" si="6"/>
        <v>0</v>
      </c>
      <c r="P53" s="1844">
        <f t="shared" si="6"/>
        <v>0</v>
      </c>
      <c r="Q53" s="1844">
        <f t="shared" si="6"/>
        <v>0</v>
      </c>
      <c r="R53" s="1844">
        <f t="shared" si="6"/>
        <v>0</v>
      </c>
      <c r="S53" s="1844">
        <f t="shared" si="6"/>
        <v>0</v>
      </c>
      <c r="T53" s="1844">
        <f t="shared" si="6"/>
        <v>0</v>
      </c>
      <c r="U53" s="1844">
        <f t="shared" si="6"/>
        <v>0</v>
      </c>
      <c r="V53" s="1844">
        <f t="shared" si="6"/>
        <v>0</v>
      </c>
      <c r="W53" s="1845">
        <f t="shared" si="6"/>
        <v>0</v>
      </c>
      <c r="X53" s="1799"/>
      <c r="Y53" s="1317"/>
      <c r="AA53" s="1697"/>
    </row>
    <row r="54" spans="2:27" x14ac:dyDescent="0.35">
      <c r="B54" s="2123"/>
      <c r="C54" s="232"/>
      <c r="D54" s="251" t="s">
        <v>389</v>
      </c>
      <c r="E54" s="253"/>
      <c r="F54" s="705"/>
      <c r="G54" s="1698">
        <v>0.03</v>
      </c>
      <c r="H54" s="1842" t="str">
        <f>IFERROR(I54/'2A'!$P$39,"")</f>
        <v/>
      </c>
      <c r="I54" s="1846">
        <v>0</v>
      </c>
      <c r="J54" s="1844">
        <f t="shared" si="6"/>
        <v>0</v>
      </c>
      <c r="K54" s="1844">
        <f t="shared" si="6"/>
        <v>0</v>
      </c>
      <c r="L54" s="1844">
        <f t="shared" si="6"/>
        <v>0</v>
      </c>
      <c r="M54" s="1844">
        <f t="shared" si="6"/>
        <v>0</v>
      </c>
      <c r="N54" s="1844">
        <f t="shared" si="6"/>
        <v>0</v>
      </c>
      <c r="O54" s="1844">
        <f t="shared" si="6"/>
        <v>0</v>
      </c>
      <c r="P54" s="1844">
        <f t="shared" si="6"/>
        <v>0</v>
      </c>
      <c r="Q54" s="1844">
        <f t="shared" si="6"/>
        <v>0</v>
      </c>
      <c r="R54" s="1844">
        <f t="shared" si="6"/>
        <v>0</v>
      </c>
      <c r="S54" s="1844">
        <f t="shared" si="6"/>
        <v>0</v>
      </c>
      <c r="T54" s="1844">
        <f t="shared" si="6"/>
        <v>0</v>
      </c>
      <c r="U54" s="1844">
        <f t="shared" si="6"/>
        <v>0</v>
      </c>
      <c r="V54" s="1844">
        <f t="shared" si="6"/>
        <v>0</v>
      </c>
      <c r="W54" s="1845">
        <f t="shared" si="6"/>
        <v>0</v>
      </c>
      <c r="X54" s="1799"/>
      <c r="Y54" s="1317"/>
      <c r="AA54" s="1697"/>
    </row>
    <row r="55" spans="2:27" x14ac:dyDescent="0.35">
      <c r="B55" s="2123"/>
      <c r="C55" s="232"/>
      <c r="D55" s="251" t="s">
        <v>390</v>
      </c>
      <c r="E55" s="253"/>
      <c r="F55" s="705"/>
      <c r="G55" s="1698">
        <v>0.03</v>
      </c>
      <c r="H55" s="1842" t="str">
        <f>IFERROR(I55/'2A'!$P$39,"")</f>
        <v/>
      </c>
      <c r="I55" s="1846">
        <v>0</v>
      </c>
      <c r="J55" s="1844">
        <f t="shared" si="6"/>
        <v>0</v>
      </c>
      <c r="K55" s="1844">
        <f t="shared" si="6"/>
        <v>0</v>
      </c>
      <c r="L55" s="1844">
        <f t="shared" si="6"/>
        <v>0</v>
      </c>
      <c r="M55" s="1844">
        <f t="shared" si="6"/>
        <v>0</v>
      </c>
      <c r="N55" s="1844">
        <f t="shared" si="6"/>
        <v>0</v>
      </c>
      <c r="O55" s="1844">
        <f t="shared" si="6"/>
        <v>0</v>
      </c>
      <c r="P55" s="1844">
        <f t="shared" si="6"/>
        <v>0</v>
      </c>
      <c r="Q55" s="1844">
        <f t="shared" si="6"/>
        <v>0</v>
      </c>
      <c r="R55" s="1844">
        <f t="shared" si="6"/>
        <v>0</v>
      </c>
      <c r="S55" s="1844">
        <f t="shared" si="6"/>
        <v>0</v>
      </c>
      <c r="T55" s="1844">
        <f t="shared" si="6"/>
        <v>0</v>
      </c>
      <c r="U55" s="1844">
        <f t="shared" si="6"/>
        <v>0</v>
      </c>
      <c r="V55" s="1844">
        <f t="shared" si="6"/>
        <v>0</v>
      </c>
      <c r="W55" s="1845">
        <f t="shared" si="6"/>
        <v>0</v>
      </c>
      <c r="X55" s="1799"/>
      <c r="Y55" s="1317"/>
      <c r="AA55" s="1697"/>
    </row>
    <row r="56" spans="2:27" x14ac:dyDescent="0.35">
      <c r="B56" s="2123"/>
      <c r="C56" s="232"/>
      <c r="D56" s="251" t="s">
        <v>391</v>
      </c>
      <c r="E56" s="252"/>
      <c r="F56" s="705"/>
      <c r="G56" s="1698">
        <v>0.03</v>
      </c>
      <c r="H56" s="1842" t="str">
        <f>IFERROR(I56/'2A'!$P$39,"")</f>
        <v/>
      </c>
      <c r="I56" s="1846">
        <v>0</v>
      </c>
      <c r="J56" s="1844">
        <f t="shared" si="6"/>
        <v>0</v>
      </c>
      <c r="K56" s="1844">
        <f t="shared" si="6"/>
        <v>0</v>
      </c>
      <c r="L56" s="1844">
        <f t="shared" si="6"/>
        <v>0</v>
      </c>
      <c r="M56" s="1844">
        <f t="shared" si="6"/>
        <v>0</v>
      </c>
      <c r="N56" s="1844">
        <f t="shared" si="6"/>
        <v>0</v>
      </c>
      <c r="O56" s="1844">
        <f t="shared" si="6"/>
        <v>0</v>
      </c>
      <c r="P56" s="1844">
        <f t="shared" si="6"/>
        <v>0</v>
      </c>
      <c r="Q56" s="1844">
        <f t="shared" si="6"/>
        <v>0</v>
      </c>
      <c r="R56" s="1844">
        <f t="shared" si="6"/>
        <v>0</v>
      </c>
      <c r="S56" s="1844">
        <f t="shared" si="6"/>
        <v>0</v>
      </c>
      <c r="T56" s="1844">
        <f t="shared" si="6"/>
        <v>0</v>
      </c>
      <c r="U56" s="1844">
        <f t="shared" si="6"/>
        <v>0</v>
      </c>
      <c r="V56" s="1844">
        <f t="shared" si="6"/>
        <v>0</v>
      </c>
      <c r="W56" s="1845">
        <f t="shared" si="6"/>
        <v>0</v>
      </c>
      <c r="X56" s="1799"/>
      <c r="Y56" s="1317"/>
      <c r="AA56" s="1697"/>
    </row>
    <row r="57" spans="2:27" x14ac:dyDescent="0.35">
      <c r="B57" s="2123"/>
      <c r="C57" s="232"/>
      <c r="D57" s="251" t="s">
        <v>392</v>
      </c>
      <c r="E57" s="252"/>
      <c r="F57" s="705"/>
      <c r="G57" s="1698">
        <v>0.03</v>
      </c>
      <c r="H57" s="1842" t="str">
        <f>IFERROR(I57/'2A'!$P$39,"")</f>
        <v/>
      </c>
      <c r="I57" s="1846">
        <v>0</v>
      </c>
      <c r="J57" s="1844">
        <f t="shared" ref="J57:W61" si="7">I57+(I57*$G57)</f>
        <v>0</v>
      </c>
      <c r="K57" s="1844">
        <f t="shared" si="7"/>
        <v>0</v>
      </c>
      <c r="L57" s="1844">
        <f t="shared" si="7"/>
        <v>0</v>
      </c>
      <c r="M57" s="1844">
        <f t="shared" si="7"/>
        <v>0</v>
      </c>
      <c r="N57" s="1844">
        <f t="shared" si="7"/>
        <v>0</v>
      </c>
      <c r="O57" s="1844">
        <f t="shared" si="7"/>
        <v>0</v>
      </c>
      <c r="P57" s="1844">
        <f t="shared" si="7"/>
        <v>0</v>
      </c>
      <c r="Q57" s="1844">
        <f t="shared" si="7"/>
        <v>0</v>
      </c>
      <c r="R57" s="1844">
        <f t="shared" si="7"/>
        <v>0</v>
      </c>
      <c r="S57" s="1844">
        <f t="shared" si="7"/>
        <v>0</v>
      </c>
      <c r="T57" s="1844">
        <f t="shared" si="7"/>
        <v>0</v>
      </c>
      <c r="U57" s="1844">
        <f t="shared" si="7"/>
        <v>0</v>
      </c>
      <c r="V57" s="1844">
        <f t="shared" si="7"/>
        <v>0</v>
      </c>
      <c r="W57" s="1845">
        <f t="shared" si="7"/>
        <v>0</v>
      </c>
      <c r="X57" s="1799"/>
      <c r="Y57" s="1317"/>
      <c r="AA57" s="1697"/>
    </row>
    <row r="58" spans="2:27" x14ac:dyDescent="0.35">
      <c r="B58" s="2123"/>
      <c r="C58" s="1690"/>
      <c r="D58" s="251" t="s">
        <v>393</v>
      </c>
      <c r="E58" s="252"/>
      <c r="F58" s="705"/>
      <c r="G58" s="1698">
        <v>0.03</v>
      </c>
      <c r="H58" s="1842" t="str">
        <f>IFERROR(I58/'2A'!$P$39,"")</f>
        <v/>
      </c>
      <c r="I58" s="1846">
        <v>0</v>
      </c>
      <c r="J58" s="1844">
        <f t="shared" si="7"/>
        <v>0</v>
      </c>
      <c r="K58" s="1844">
        <f t="shared" si="7"/>
        <v>0</v>
      </c>
      <c r="L58" s="1844">
        <f t="shared" si="7"/>
        <v>0</v>
      </c>
      <c r="M58" s="1844">
        <f t="shared" si="7"/>
        <v>0</v>
      </c>
      <c r="N58" s="1844">
        <f t="shared" si="7"/>
        <v>0</v>
      </c>
      <c r="O58" s="1844">
        <f t="shared" si="7"/>
        <v>0</v>
      </c>
      <c r="P58" s="1844">
        <f t="shared" si="7"/>
        <v>0</v>
      </c>
      <c r="Q58" s="1844">
        <f t="shared" si="7"/>
        <v>0</v>
      </c>
      <c r="R58" s="1844">
        <f t="shared" si="7"/>
        <v>0</v>
      </c>
      <c r="S58" s="1844">
        <f t="shared" si="7"/>
        <v>0</v>
      </c>
      <c r="T58" s="1844">
        <f t="shared" si="7"/>
        <v>0</v>
      </c>
      <c r="U58" s="1844">
        <f t="shared" si="7"/>
        <v>0</v>
      </c>
      <c r="V58" s="1844">
        <f t="shared" si="7"/>
        <v>0</v>
      </c>
      <c r="W58" s="1845">
        <f t="shared" si="7"/>
        <v>0</v>
      </c>
      <c r="X58" s="1799"/>
      <c r="Y58" s="1317"/>
      <c r="AA58" s="1697"/>
    </row>
    <row r="59" spans="2:27" x14ac:dyDescent="0.35">
      <c r="B59" s="2123"/>
      <c r="C59" s="232"/>
      <c r="D59" s="251" t="s">
        <v>394</v>
      </c>
      <c r="E59" s="253"/>
      <c r="F59" s="705"/>
      <c r="G59" s="1698">
        <v>0.03</v>
      </c>
      <c r="H59" s="1842" t="str">
        <f>IFERROR(I59/'2A'!$P$39,"")</f>
        <v/>
      </c>
      <c r="I59" s="1846">
        <v>0</v>
      </c>
      <c r="J59" s="1844">
        <f t="shared" si="7"/>
        <v>0</v>
      </c>
      <c r="K59" s="1844">
        <f t="shared" si="7"/>
        <v>0</v>
      </c>
      <c r="L59" s="1844">
        <f t="shared" si="7"/>
        <v>0</v>
      </c>
      <c r="M59" s="1844">
        <f t="shared" si="7"/>
        <v>0</v>
      </c>
      <c r="N59" s="1844">
        <f t="shared" si="7"/>
        <v>0</v>
      </c>
      <c r="O59" s="1844">
        <f t="shared" si="7"/>
        <v>0</v>
      </c>
      <c r="P59" s="1844">
        <f t="shared" si="7"/>
        <v>0</v>
      </c>
      <c r="Q59" s="1844">
        <f t="shared" si="7"/>
        <v>0</v>
      </c>
      <c r="R59" s="1844">
        <f t="shared" si="7"/>
        <v>0</v>
      </c>
      <c r="S59" s="1844">
        <f t="shared" si="7"/>
        <v>0</v>
      </c>
      <c r="T59" s="1844">
        <f t="shared" si="7"/>
        <v>0</v>
      </c>
      <c r="U59" s="1844">
        <f t="shared" si="7"/>
        <v>0</v>
      </c>
      <c r="V59" s="1844">
        <f t="shared" si="7"/>
        <v>0</v>
      </c>
      <c r="W59" s="1845">
        <f t="shared" si="7"/>
        <v>0</v>
      </c>
      <c r="X59" s="1799"/>
      <c r="Y59" s="1317"/>
      <c r="AA59" s="1697"/>
    </row>
    <row r="60" spans="2:27" x14ac:dyDescent="0.35">
      <c r="B60" s="2123"/>
      <c r="C60" s="232"/>
      <c r="D60" s="251" t="s">
        <v>395</v>
      </c>
      <c r="E60" s="253"/>
      <c r="F60" s="705"/>
      <c r="G60" s="1698">
        <v>0.03</v>
      </c>
      <c r="H60" s="1842" t="str">
        <f>IFERROR(I60/'2A'!$P$39,"")</f>
        <v/>
      </c>
      <c r="I60" s="1846">
        <v>0</v>
      </c>
      <c r="J60" s="1844">
        <f t="shared" si="7"/>
        <v>0</v>
      </c>
      <c r="K60" s="1844">
        <f t="shared" si="7"/>
        <v>0</v>
      </c>
      <c r="L60" s="1844">
        <f t="shared" si="7"/>
        <v>0</v>
      </c>
      <c r="M60" s="1844">
        <f t="shared" si="7"/>
        <v>0</v>
      </c>
      <c r="N60" s="1844">
        <f t="shared" si="7"/>
        <v>0</v>
      </c>
      <c r="O60" s="1844">
        <f t="shared" si="7"/>
        <v>0</v>
      </c>
      <c r="P60" s="1844">
        <f t="shared" si="7"/>
        <v>0</v>
      </c>
      <c r="Q60" s="1844">
        <f t="shared" si="7"/>
        <v>0</v>
      </c>
      <c r="R60" s="1844">
        <f t="shared" si="7"/>
        <v>0</v>
      </c>
      <c r="S60" s="1844">
        <f t="shared" si="7"/>
        <v>0</v>
      </c>
      <c r="T60" s="1844">
        <f t="shared" si="7"/>
        <v>0</v>
      </c>
      <c r="U60" s="1844">
        <f t="shared" si="7"/>
        <v>0</v>
      </c>
      <c r="V60" s="1844">
        <f t="shared" si="7"/>
        <v>0</v>
      </c>
      <c r="W60" s="1845">
        <f t="shared" si="7"/>
        <v>0</v>
      </c>
      <c r="X60" s="1799"/>
      <c r="Y60" s="1317"/>
      <c r="AA60" s="1697"/>
    </row>
    <row r="61" spans="2:27" ht="15" thickBot="1" x14ac:dyDescent="0.4">
      <c r="B61" s="2123"/>
      <c r="C61" s="232"/>
      <c r="D61" s="254" t="s">
        <v>231</v>
      </c>
      <c r="E61" s="255"/>
      <c r="F61" s="705"/>
      <c r="G61" s="1699">
        <v>0.03</v>
      </c>
      <c r="H61" s="1847" t="str">
        <f>IFERROR(I61/'2A'!$P$39,"")</f>
        <v/>
      </c>
      <c r="I61" s="1848">
        <v>0</v>
      </c>
      <c r="J61" s="1849">
        <f t="shared" si="7"/>
        <v>0</v>
      </c>
      <c r="K61" s="1849">
        <f t="shared" si="7"/>
        <v>0</v>
      </c>
      <c r="L61" s="1849">
        <f t="shared" si="7"/>
        <v>0</v>
      </c>
      <c r="M61" s="1849">
        <f t="shared" si="7"/>
        <v>0</v>
      </c>
      <c r="N61" s="1849">
        <f t="shared" si="7"/>
        <v>0</v>
      </c>
      <c r="O61" s="1849">
        <f t="shared" si="7"/>
        <v>0</v>
      </c>
      <c r="P61" s="1849">
        <f t="shared" si="7"/>
        <v>0</v>
      </c>
      <c r="Q61" s="1849">
        <f t="shared" si="7"/>
        <v>0</v>
      </c>
      <c r="R61" s="1849">
        <f t="shared" si="7"/>
        <v>0</v>
      </c>
      <c r="S61" s="1849">
        <f t="shared" si="7"/>
        <v>0</v>
      </c>
      <c r="T61" s="1849">
        <f t="shared" si="7"/>
        <v>0</v>
      </c>
      <c r="U61" s="1849">
        <f t="shared" si="7"/>
        <v>0</v>
      </c>
      <c r="V61" s="1849">
        <f t="shared" si="7"/>
        <v>0</v>
      </c>
      <c r="W61" s="1850">
        <f t="shared" si="7"/>
        <v>0</v>
      </c>
      <c r="X61" s="1799"/>
      <c r="Y61" s="1317"/>
      <c r="AA61" s="1697"/>
    </row>
    <row r="62" spans="2:27" ht="15" thickBot="1" x14ac:dyDescent="0.4">
      <c r="B62" s="2123"/>
      <c r="C62" s="232"/>
      <c r="D62" s="228" t="s">
        <v>396</v>
      </c>
      <c r="E62" s="239"/>
      <c r="F62" s="240"/>
      <c r="G62" s="240"/>
      <c r="H62" s="1851" t="str">
        <f>IFERROR(I62/'2A'!$P$39,"")</f>
        <v/>
      </c>
      <c r="I62" s="1852">
        <f>SUM(I41:I61)</f>
        <v>0</v>
      </c>
      <c r="J62" s="1853">
        <f t="shared" ref="J62:W62" si="8">SUM(J41:J61)</f>
        <v>0</v>
      </c>
      <c r="K62" s="1853">
        <f t="shared" si="8"/>
        <v>0</v>
      </c>
      <c r="L62" s="1853">
        <f t="shared" si="8"/>
        <v>0</v>
      </c>
      <c r="M62" s="1853">
        <f t="shared" si="8"/>
        <v>0</v>
      </c>
      <c r="N62" s="1853">
        <f t="shared" si="8"/>
        <v>0</v>
      </c>
      <c r="O62" s="1853">
        <f t="shared" si="8"/>
        <v>0</v>
      </c>
      <c r="P62" s="1853">
        <f t="shared" si="8"/>
        <v>0</v>
      </c>
      <c r="Q62" s="1853">
        <f t="shared" si="8"/>
        <v>0</v>
      </c>
      <c r="R62" s="1853">
        <f t="shared" si="8"/>
        <v>0</v>
      </c>
      <c r="S62" s="1853">
        <f t="shared" si="8"/>
        <v>0</v>
      </c>
      <c r="T62" s="1853">
        <f t="shared" si="8"/>
        <v>0</v>
      </c>
      <c r="U62" s="1853">
        <f t="shared" si="8"/>
        <v>0</v>
      </c>
      <c r="V62" s="1853">
        <f t="shared" si="8"/>
        <v>0</v>
      </c>
      <c r="W62" s="1854">
        <f t="shared" si="8"/>
        <v>0</v>
      </c>
      <c r="X62" s="1799"/>
      <c r="Y62" s="1317"/>
    </row>
    <row r="63" spans="2:27" ht="15" thickBot="1" x14ac:dyDescent="0.4">
      <c r="B63" s="2123"/>
      <c r="C63" s="232"/>
      <c r="D63" s="228"/>
      <c r="E63" s="239"/>
      <c r="F63" s="248"/>
      <c r="G63" s="348"/>
      <c r="H63" s="232"/>
      <c r="I63" s="1700"/>
      <c r="J63" s="1701"/>
      <c r="K63" s="1701"/>
      <c r="L63" s="1701"/>
      <c r="M63" s="1701"/>
      <c r="N63" s="1701"/>
      <c r="O63" s="1701"/>
      <c r="P63" s="1701"/>
      <c r="Q63" s="1701"/>
      <c r="R63" s="1701"/>
      <c r="S63" s="1701"/>
      <c r="T63" s="1701"/>
      <c r="U63" s="1701"/>
      <c r="V63" s="1701"/>
      <c r="W63" s="1702"/>
      <c r="X63" s="1799"/>
      <c r="Y63" s="1317"/>
    </row>
    <row r="64" spans="2:27" ht="7.5" customHeight="1" thickBot="1" x14ac:dyDescent="0.4">
      <c r="B64" s="2123"/>
      <c r="C64" s="232"/>
      <c r="D64" s="228"/>
      <c r="E64" s="239"/>
      <c r="F64" s="248"/>
      <c r="G64" s="348"/>
      <c r="H64" s="232"/>
      <c r="I64" s="561"/>
      <c r="J64" s="561"/>
      <c r="K64" s="561"/>
      <c r="L64" s="561"/>
      <c r="M64" s="561"/>
      <c r="N64" s="561"/>
      <c r="O64" s="561"/>
      <c r="P64" s="561"/>
      <c r="Q64" s="561"/>
      <c r="R64" s="561"/>
      <c r="S64" s="561"/>
      <c r="T64" s="561"/>
      <c r="U64" s="561"/>
      <c r="V64" s="561"/>
      <c r="W64" s="561"/>
      <c r="X64" s="1799"/>
      <c r="Y64" s="1317"/>
    </row>
    <row r="65" spans="2:25" ht="9" customHeight="1" x14ac:dyDescent="0.35">
      <c r="B65" s="2122"/>
      <c r="C65" s="1688"/>
      <c r="D65" s="658"/>
      <c r="E65" s="658"/>
      <c r="F65" s="658"/>
      <c r="G65" s="658"/>
      <c r="H65" s="658"/>
      <c r="I65" s="658"/>
      <c r="J65" s="658"/>
      <c r="K65" s="658"/>
      <c r="L65" s="658"/>
      <c r="M65" s="658"/>
      <c r="N65" s="658"/>
      <c r="O65" s="658"/>
      <c r="P65" s="658"/>
      <c r="Q65" s="658"/>
      <c r="R65" s="658"/>
      <c r="S65" s="658"/>
      <c r="T65" s="658"/>
      <c r="U65" s="658"/>
      <c r="V65" s="658"/>
      <c r="W65" s="658"/>
      <c r="X65" s="1686"/>
      <c r="Y65" s="1691"/>
    </row>
    <row r="66" spans="2:25" ht="18.5" x14ac:dyDescent="0.45">
      <c r="B66" s="2123"/>
      <c r="C66" s="262"/>
      <c r="D66" s="2183" t="s">
        <v>1503</v>
      </c>
      <c r="E66" s="2183"/>
      <c r="F66" s="2183"/>
      <c r="G66" s="2183"/>
      <c r="H66" s="2183"/>
      <c r="I66" s="2183"/>
      <c r="J66" s="2183"/>
      <c r="K66" s="2183"/>
      <c r="L66" s="2183"/>
      <c r="M66" s="2183"/>
      <c r="N66" s="2183"/>
      <c r="O66" s="2183"/>
      <c r="P66" s="2183"/>
      <c r="Q66" s="2183"/>
      <c r="R66" s="2183"/>
      <c r="S66" s="2183"/>
      <c r="T66" s="2183"/>
      <c r="U66" s="2183"/>
      <c r="V66" s="2183"/>
      <c r="W66" s="2183"/>
      <c r="X66" s="232"/>
      <c r="Y66" s="233"/>
    </row>
    <row r="67" spans="2:25" x14ac:dyDescent="0.35">
      <c r="B67" s="2123"/>
      <c r="C67" s="1689"/>
      <c r="D67" s="703" t="s">
        <v>1478</v>
      </c>
      <c r="E67" s="225"/>
      <c r="F67" s="225"/>
      <c r="G67" s="225"/>
      <c r="H67" s="225"/>
      <c r="I67" s="225"/>
      <c r="J67" s="225"/>
      <c r="K67" s="225"/>
      <c r="L67" s="226"/>
      <c r="M67" s="225"/>
      <c r="N67" s="225"/>
      <c r="O67" s="225"/>
      <c r="P67" s="225"/>
      <c r="Q67" s="225"/>
      <c r="R67" s="225"/>
      <c r="S67" s="225"/>
      <c r="T67" s="225"/>
      <c r="U67" s="225"/>
      <c r="V67" s="225"/>
      <c r="W67" s="225"/>
      <c r="X67" s="1799"/>
      <c r="Y67" s="1317"/>
    </row>
    <row r="68" spans="2:25" ht="7.5" customHeight="1" thickBot="1" x14ac:dyDescent="0.4">
      <c r="B68" s="2123"/>
      <c r="C68" s="387"/>
      <c r="D68" s="387"/>
      <c r="E68" s="387"/>
      <c r="F68" s="387"/>
      <c r="G68" s="387"/>
      <c r="H68" s="387"/>
      <c r="I68" s="387"/>
      <c r="J68" s="387"/>
      <c r="K68" s="387"/>
      <c r="L68" s="387"/>
      <c r="M68" s="387"/>
      <c r="N68" s="387"/>
      <c r="O68" s="387"/>
      <c r="P68" s="387"/>
      <c r="Q68" s="387"/>
      <c r="R68" s="387"/>
      <c r="S68" s="387"/>
      <c r="T68" s="387"/>
      <c r="U68" s="387"/>
      <c r="V68" s="387"/>
      <c r="W68" s="387"/>
      <c r="X68" s="387"/>
      <c r="Y68" s="666"/>
    </row>
    <row r="69" spans="2:25" ht="36.5" thickBot="1" x14ac:dyDescent="0.4">
      <c r="B69" s="2123"/>
      <c r="C69" s="1689"/>
      <c r="D69" s="2529" t="s">
        <v>1200</v>
      </c>
      <c r="E69" s="2529"/>
      <c r="F69" s="239"/>
      <c r="G69" s="667" t="s">
        <v>365</v>
      </c>
      <c r="H69" s="227" t="s">
        <v>375</v>
      </c>
      <c r="I69" s="221" t="s">
        <v>357</v>
      </c>
      <c r="J69" s="660" t="s">
        <v>358</v>
      </c>
      <c r="K69" s="660" t="s">
        <v>359</v>
      </c>
      <c r="L69" s="660" t="s">
        <v>360</v>
      </c>
      <c r="M69" s="660" t="s">
        <v>361</v>
      </c>
      <c r="N69" s="660" t="s">
        <v>362</v>
      </c>
      <c r="O69" s="660" t="s">
        <v>363</v>
      </c>
      <c r="P69" s="660" t="s">
        <v>412</v>
      </c>
      <c r="Q69" s="660" t="s">
        <v>413</v>
      </c>
      <c r="R69" s="660" t="s">
        <v>414</v>
      </c>
      <c r="S69" s="660" t="s">
        <v>415</v>
      </c>
      <c r="T69" s="660" t="s">
        <v>416</v>
      </c>
      <c r="U69" s="660" t="s">
        <v>417</v>
      </c>
      <c r="V69" s="660" t="s">
        <v>418</v>
      </c>
      <c r="W69" s="230" t="s">
        <v>419</v>
      </c>
      <c r="X69" s="1799"/>
      <c r="Y69" s="1317"/>
    </row>
    <row r="70" spans="2:25" x14ac:dyDescent="0.35">
      <c r="B70" s="2123"/>
      <c r="C70" s="1689"/>
      <c r="D70" s="2530"/>
      <c r="E70" s="2530"/>
      <c r="F70" s="706"/>
      <c r="G70" s="708">
        <v>0.03</v>
      </c>
      <c r="H70" s="1840" t="str">
        <f>IFERROR(I70/'2A'!$P$39,"")</f>
        <v/>
      </c>
      <c r="I70" s="2137">
        <v>0</v>
      </c>
      <c r="J70" s="1831">
        <f t="shared" ref="J70:W71" si="9">I70+(I70*$G70)</f>
        <v>0</v>
      </c>
      <c r="K70" s="1831">
        <f t="shared" si="9"/>
        <v>0</v>
      </c>
      <c r="L70" s="1831">
        <f t="shared" si="9"/>
        <v>0</v>
      </c>
      <c r="M70" s="1831">
        <f t="shared" si="9"/>
        <v>0</v>
      </c>
      <c r="N70" s="1831">
        <f t="shared" si="9"/>
        <v>0</v>
      </c>
      <c r="O70" s="1831">
        <f t="shared" si="9"/>
        <v>0</v>
      </c>
      <c r="P70" s="1831">
        <f t="shared" si="9"/>
        <v>0</v>
      </c>
      <c r="Q70" s="1831">
        <f t="shared" si="9"/>
        <v>0</v>
      </c>
      <c r="R70" s="1831">
        <f t="shared" si="9"/>
        <v>0</v>
      </c>
      <c r="S70" s="1831">
        <f t="shared" si="9"/>
        <v>0</v>
      </c>
      <c r="T70" s="1831">
        <f t="shared" si="9"/>
        <v>0</v>
      </c>
      <c r="U70" s="1831">
        <f t="shared" si="9"/>
        <v>0</v>
      </c>
      <c r="V70" s="1831">
        <f t="shared" si="9"/>
        <v>0</v>
      </c>
      <c r="W70" s="1832">
        <f t="shared" si="9"/>
        <v>0</v>
      </c>
      <c r="X70" s="1799"/>
      <c r="Y70" s="1317"/>
    </row>
    <row r="71" spans="2:25" ht="15" thickBot="1" x14ac:dyDescent="0.4">
      <c r="B71" s="2123"/>
      <c r="C71" s="1689"/>
      <c r="D71" s="2531"/>
      <c r="E71" s="2531"/>
      <c r="F71" s="705"/>
      <c r="G71" s="1699">
        <v>0.03</v>
      </c>
      <c r="H71" s="1847" t="str">
        <f>IFERROR(I71/'2A'!$P$39,"")</f>
        <v/>
      </c>
      <c r="I71" s="2138">
        <v>0</v>
      </c>
      <c r="J71" s="1834">
        <f t="shared" si="9"/>
        <v>0</v>
      </c>
      <c r="K71" s="1834">
        <f t="shared" si="9"/>
        <v>0</v>
      </c>
      <c r="L71" s="1834">
        <f t="shared" si="9"/>
        <v>0</v>
      </c>
      <c r="M71" s="1834">
        <f t="shared" si="9"/>
        <v>0</v>
      </c>
      <c r="N71" s="1834">
        <f t="shared" si="9"/>
        <v>0</v>
      </c>
      <c r="O71" s="1834">
        <f t="shared" si="9"/>
        <v>0</v>
      </c>
      <c r="P71" s="1834">
        <f t="shared" si="9"/>
        <v>0</v>
      </c>
      <c r="Q71" s="1834">
        <f t="shared" si="9"/>
        <v>0</v>
      </c>
      <c r="R71" s="1834">
        <f t="shared" si="9"/>
        <v>0</v>
      </c>
      <c r="S71" s="1834">
        <f t="shared" si="9"/>
        <v>0</v>
      </c>
      <c r="T71" s="1834">
        <f t="shared" si="9"/>
        <v>0</v>
      </c>
      <c r="U71" s="1834">
        <f t="shared" si="9"/>
        <v>0</v>
      </c>
      <c r="V71" s="1834">
        <f t="shared" si="9"/>
        <v>0</v>
      </c>
      <c r="W71" s="1835">
        <f t="shared" si="9"/>
        <v>0</v>
      </c>
      <c r="X71" s="1799"/>
      <c r="Y71" s="1317"/>
    </row>
    <row r="72" spans="2:25" ht="15" thickBot="1" x14ac:dyDescent="0.4">
      <c r="B72" s="2123"/>
      <c r="C72" s="1689"/>
      <c r="D72" s="228" t="s">
        <v>1199</v>
      </c>
      <c r="E72" s="239"/>
      <c r="F72" s="239"/>
      <c r="G72" s="239"/>
      <c r="H72" s="1851" t="str">
        <f>IFERROR(I72/#REF!,"")</f>
        <v/>
      </c>
      <c r="I72" s="1855">
        <f>SUM(I70:I71)</f>
        <v>0</v>
      </c>
      <c r="J72" s="1856">
        <f t="shared" ref="J72:W72" si="10">SUM(J70:J71)</f>
        <v>0</v>
      </c>
      <c r="K72" s="1856">
        <f t="shared" si="10"/>
        <v>0</v>
      </c>
      <c r="L72" s="1856">
        <f t="shared" si="10"/>
        <v>0</v>
      </c>
      <c r="M72" s="1856">
        <f t="shared" si="10"/>
        <v>0</v>
      </c>
      <c r="N72" s="1856">
        <f t="shared" si="10"/>
        <v>0</v>
      </c>
      <c r="O72" s="1856">
        <f t="shared" si="10"/>
        <v>0</v>
      </c>
      <c r="P72" s="1856">
        <f t="shared" si="10"/>
        <v>0</v>
      </c>
      <c r="Q72" s="1856">
        <f t="shared" si="10"/>
        <v>0</v>
      </c>
      <c r="R72" s="1856">
        <f t="shared" si="10"/>
        <v>0</v>
      </c>
      <c r="S72" s="1856">
        <f t="shared" si="10"/>
        <v>0</v>
      </c>
      <c r="T72" s="1856">
        <f t="shared" si="10"/>
        <v>0</v>
      </c>
      <c r="U72" s="1856">
        <f t="shared" si="10"/>
        <v>0</v>
      </c>
      <c r="V72" s="1856">
        <f t="shared" si="10"/>
        <v>0</v>
      </c>
      <c r="W72" s="1857">
        <f t="shared" si="10"/>
        <v>0</v>
      </c>
      <c r="X72" s="1799"/>
      <c r="Y72" s="1317"/>
    </row>
    <row r="73" spans="2:25" ht="15" thickBot="1" x14ac:dyDescent="0.4">
      <c r="B73" s="2123"/>
      <c r="C73" s="1689"/>
      <c r="D73" s="228"/>
      <c r="E73" s="239"/>
      <c r="F73" s="239"/>
      <c r="G73" s="239"/>
      <c r="H73" s="259"/>
      <c r="I73" s="561"/>
      <c r="J73" s="561"/>
      <c r="K73" s="561"/>
      <c r="L73" s="561"/>
      <c r="M73" s="561"/>
      <c r="N73" s="561"/>
      <c r="O73" s="561"/>
      <c r="P73" s="561"/>
      <c r="Q73" s="561"/>
      <c r="R73" s="561"/>
      <c r="S73" s="561"/>
      <c r="T73" s="561"/>
      <c r="U73" s="561"/>
      <c r="V73" s="561"/>
      <c r="W73" s="561"/>
      <c r="X73" s="1799"/>
      <c r="Y73" s="1317"/>
    </row>
    <row r="74" spans="2:25" x14ac:dyDescent="0.35">
      <c r="B74" s="2123"/>
      <c r="C74" s="1689"/>
      <c r="D74" s="256" t="s">
        <v>397</v>
      </c>
      <c r="E74" s="257"/>
      <c r="F74" s="706"/>
      <c r="G74" s="708">
        <v>0.03</v>
      </c>
      <c r="H74" s="1840" t="str">
        <f>IFERROR(I74/'2A'!$P$39,"")</f>
        <v/>
      </c>
      <c r="I74" s="2137">
        <v>0</v>
      </c>
      <c r="J74" s="1831">
        <f t="shared" ref="J74:W75" si="11">I74+(I74*$G74)</f>
        <v>0</v>
      </c>
      <c r="K74" s="1831">
        <f t="shared" si="11"/>
        <v>0</v>
      </c>
      <c r="L74" s="1831">
        <f t="shared" si="11"/>
        <v>0</v>
      </c>
      <c r="M74" s="1831">
        <f t="shared" si="11"/>
        <v>0</v>
      </c>
      <c r="N74" s="1831">
        <f t="shared" si="11"/>
        <v>0</v>
      </c>
      <c r="O74" s="1831">
        <f t="shared" si="11"/>
        <v>0</v>
      </c>
      <c r="P74" s="1831">
        <f t="shared" si="11"/>
        <v>0</v>
      </c>
      <c r="Q74" s="1831">
        <f t="shared" si="11"/>
        <v>0</v>
      </c>
      <c r="R74" s="1831">
        <f t="shared" si="11"/>
        <v>0</v>
      </c>
      <c r="S74" s="1831">
        <f t="shared" si="11"/>
        <v>0</v>
      </c>
      <c r="T74" s="1831">
        <f t="shared" si="11"/>
        <v>0</v>
      </c>
      <c r="U74" s="1831">
        <f t="shared" si="11"/>
        <v>0</v>
      </c>
      <c r="V74" s="1831">
        <f t="shared" si="11"/>
        <v>0</v>
      </c>
      <c r="W74" s="1832">
        <f t="shared" si="11"/>
        <v>0</v>
      </c>
      <c r="X74" s="1799"/>
      <c r="Y74" s="1317"/>
    </row>
    <row r="75" spans="2:25" ht="15" thickBot="1" x14ac:dyDescent="0.4">
      <c r="B75" s="2123"/>
      <c r="C75" s="1689"/>
      <c r="D75" s="258" t="s">
        <v>398</v>
      </c>
      <c r="E75" s="255"/>
      <c r="F75" s="705"/>
      <c r="G75" s="709">
        <v>0.03</v>
      </c>
      <c r="H75" s="1847" t="str">
        <f>IFERROR(I75/'2A'!$P$39,"")</f>
        <v/>
      </c>
      <c r="I75" s="1858">
        <v>0</v>
      </c>
      <c r="J75" s="1849">
        <f t="shared" si="11"/>
        <v>0</v>
      </c>
      <c r="K75" s="1849">
        <f t="shared" si="11"/>
        <v>0</v>
      </c>
      <c r="L75" s="1849">
        <f t="shared" si="11"/>
        <v>0</v>
      </c>
      <c r="M75" s="1849">
        <f t="shared" si="11"/>
        <v>0</v>
      </c>
      <c r="N75" s="1849">
        <f t="shared" si="11"/>
        <v>0</v>
      </c>
      <c r="O75" s="1849">
        <f t="shared" si="11"/>
        <v>0</v>
      </c>
      <c r="P75" s="1849">
        <f t="shared" si="11"/>
        <v>0</v>
      </c>
      <c r="Q75" s="1849">
        <f t="shared" si="11"/>
        <v>0</v>
      </c>
      <c r="R75" s="1849">
        <f t="shared" si="11"/>
        <v>0</v>
      </c>
      <c r="S75" s="1849">
        <f t="shared" si="11"/>
        <v>0</v>
      </c>
      <c r="T75" s="1849">
        <f t="shared" si="11"/>
        <v>0</v>
      </c>
      <c r="U75" s="1849">
        <f t="shared" si="11"/>
        <v>0</v>
      </c>
      <c r="V75" s="1849">
        <f t="shared" si="11"/>
        <v>0</v>
      </c>
      <c r="W75" s="1850">
        <f t="shared" si="11"/>
        <v>0</v>
      </c>
      <c r="X75" s="1799"/>
      <c r="Y75" s="1317"/>
    </row>
    <row r="76" spans="2:25" ht="15" thickBot="1" x14ac:dyDescent="0.4">
      <c r="B76" s="2123"/>
      <c r="C76" s="1689"/>
      <c r="D76" s="228" t="s">
        <v>399</v>
      </c>
      <c r="E76" s="239"/>
      <c r="F76" s="239"/>
      <c r="G76" s="239"/>
      <c r="H76" s="1859" t="str">
        <f>IFERROR(I76/#REF!,"")</f>
        <v/>
      </c>
      <c r="I76" s="1860">
        <f>SUM(I74:I75)</f>
        <v>0</v>
      </c>
      <c r="J76" s="1861">
        <f t="shared" ref="J76:W76" si="12">SUM(J74:J75)</f>
        <v>0</v>
      </c>
      <c r="K76" s="1861">
        <f t="shared" si="12"/>
        <v>0</v>
      </c>
      <c r="L76" s="1861">
        <f t="shared" si="12"/>
        <v>0</v>
      </c>
      <c r="M76" s="1861">
        <f t="shared" si="12"/>
        <v>0</v>
      </c>
      <c r="N76" s="1861">
        <f t="shared" si="12"/>
        <v>0</v>
      </c>
      <c r="O76" s="1861">
        <f t="shared" si="12"/>
        <v>0</v>
      </c>
      <c r="P76" s="1861">
        <f t="shared" si="12"/>
        <v>0</v>
      </c>
      <c r="Q76" s="1861">
        <f t="shared" si="12"/>
        <v>0</v>
      </c>
      <c r="R76" s="1861">
        <f t="shared" si="12"/>
        <v>0</v>
      </c>
      <c r="S76" s="1861">
        <f t="shared" si="12"/>
        <v>0</v>
      </c>
      <c r="T76" s="1861">
        <f t="shared" si="12"/>
        <v>0</v>
      </c>
      <c r="U76" s="1861">
        <f t="shared" si="12"/>
        <v>0</v>
      </c>
      <c r="V76" s="1861">
        <f t="shared" si="12"/>
        <v>0</v>
      </c>
      <c r="W76" s="1862">
        <f t="shared" si="12"/>
        <v>0</v>
      </c>
      <c r="X76" s="1799"/>
      <c r="Y76" s="1317"/>
    </row>
    <row r="77" spans="2:25" ht="15" thickBot="1" x14ac:dyDescent="0.4">
      <c r="B77" s="2123"/>
      <c r="C77" s="1689"/>
      <c r="D77" s="228"/>
      <c r="E77" s="239"/>
      <c r="F77" s="239"/>
      <c r="G77" s="239"/>
      <c r="H77" s="259"/>
      <c r="I77" s="561"/>
      <c r="J77" s="561"/>
      <c r="K77" s="561"/>
      <c r="L77" s="561"/>
      <c r="M77" s="561"/>
      <c r="N77" s="561"/>
      <c r="O77" s="561"/>
      <c r="P77" s="561"/>
      <c r="Q77" s="561"/>
      <c r="R77" s="561"/>
      <c r="S77" s="561"/>
      <c r="T77" s="561"/>
      <c r="U77" s="561"/>
      <c r="V77" s="561"/>
      <c r="W77" s="561"/>
      <c r="X77" s="1799"/>
      <c r="Y77" s="1317"/>
    </row>
    <row r="78" spans="2:25" ht="15" thickBot="1" x14ac:dyDescent="0.4">
      <c r="B78" s="2123"/>
      <c r="C78" s="232"/>
      <c r="D78" s="260" t="s">
        <v>400</v>
      </c>
      <c r="E78" s="242"/>
      <c r="F78" s="557"/>
      <c r="G78" s="634">
        <v>0</v>
      </c>
      <c r="H78" s="242"/>
      <c r="I78" s="1863">
        <v>0</v>
      </c>
      <c r="J78" s="1864">
        <f t="shared" ref="J78:W78" si="13">I78+(I78*$G78)</f>
        <v>0</v>
      </c>
      <c r="K78" s="1864">
        <f t="shared" si="13"/>
        <v>0</v>
      </c>
      <c r="L78" s="1864">
        <f t="shared" si="13"/>
        <v>0</v>
      </c>
      <c r="M78" s="1864">
        <f t="shared" si="13"/>
        <v>0</v>
      </c>
      <c r="N78" s="1864">
        <f t="shared" si="13"/>
        <v>0</v>
      </c>
      <c r="O78" s="1864">
        <f t="shared" si="13"/>
        <v>0</v>
      </c>
      <c r="P78" s="1864">
        <f t="shared" si="13"/>
        <v>0</v>
      </c>
      <c r="Q78" s="1864">
        <f t="shared" si="13"/>
        <v>0</v>
      </c>
      <c r="R78" s="1864">
        <f t="shared" si="13"/>
        <v>0</v>
      </c>
      <c r="S78" s="1864">
        <f t="shared" si="13"/>
        <v>0</v>
      </c>
      <c r="T78" s="1864">
        <f t="shared" si="13"/>
        <v>0</v>
      </c>
      <c r="U78" s="1864">
        <f t="shared" si="13"/>
        <v>0</v>
      </c>
      <c r="V78" s="1864">
        <f t="shared" si="13"/>
        <v>0</v>
      </c>
      <c r="W78" s="1865">
        <f t="shared" si="13"/>
        <v>0</v>
      </c>
      <c r="X78" s="1799"/>
      <c r="Y78" s="1317"/>
    </row>
    <row r="79" spans="2:25" ht="15.5" thickTop="1" thickBot="1" x14ac:dyDescent="0.4">
      <c r="B79" s="2123"/>
      <c r="C79" s="232"/>
      <c r="D79" s="247" t="s">
        <v>401</v>
      </c>
      <c r="E79" s="239"/>
      <c r="F79" s="239"/>
      <c r="G79" s="239"/>
      <c r="H79" s="240" t="s">
        <v>367</v>
      </c>
      <c r="I79" s="1866">
        <f>I62+I72+I76+I78</f>
        <v>0</v>
      </c>
      <c r="J79" s="1867">
        <f t="shared" ref="J79:W79" si="14">J62+J72+J76+J78</f>
        <v>0</v>
      </c>
      <c r="K79" s="1867">
        <f t="shared" si="14"/>
        <v>0</v>
      </c>
      <c r="L79" s="1867">
        <f t="shared" si="14"/>
        <v>0</v>
      </c>
      <c r="M79" s="1867">
        <f t="shared" si="14"/>
        <v>0</v>
      </c>
      <c r="N79" s="1867">
        <f t="shared" si="14"/>
        <v>0</v>
      </c>
      <c r="O79" s="1867">
        <f t="shared" si="14"/>
        <v>0</v>
      </c>
      <c r="P79" s="1867">
        <f t="shared" si="14"/>
        <v>0</v>
      </c>
      <c r="Q79" s="1867">
        <f t="shared" si="14"/>
        <v>0</v>
      </c>
      <c r="R79" s="1867">
        <f t="shared" si="14"/>
        <v>0</v>
      </c>
      <c r="S79" s="1867">
        <f t="shared" si="14"/>
        <v>0</v>
      </c>
      <c r="T79" s="1867">
        <f t="shared" si="14"/>
        <v>0</v>
      </c>
      <c r="U79" s="1867">
        <f t="shared" si="14"/>
        <v>0</v>
      </c>
      <c r="V79" s="1867">
        <f t="shared" si="14"/>
        <v>0</v>
      </c>
      <c r="W79" s="1868">
        <f t="shared" si="14"/>
        <v>0</v>
      </c>
      <c r="X79" s="1799"/>
      <c r="Y79" s="1317"/>
    </row>
    <row r="80" spans="2:25" ht="7.5" customHeight="1" thickBot="1" x14ac:dyDescent="0.4">
      <c r="B80" s="2123"/>
      <c r="C80" s="232"/>
      <c r="D80" s="239"/>
      <c r="E80" s="239"/>
      <c r="F80" s="239"/>
      <c r="G80" s="239"/>
      <c r="H80" s="239"/>
      <c r="I80" s="668"/>
      <c r="J80" s="668"/>
      <c r="K80" s="668"/>
      <c r="L80" s="668"/>
      <c r="M80" s="668"/>
      <c r="N80" s="668"/>
      <c r="O80" s="668"/>
      <c r="P80" s="668"/>
      <c r="Q80" s="668"/>
      <c r="R80" s="668"/>
      <c r="S80" s="668"/>
      <c r="T80" s="668"/>
      <c r="U80" s="668"/>
      <c r="V80" s="668"/>
      <c r="W80" s="668"/>
      <c r="X80" s="1799"/>
      <c r="Y80" s="1317"/>
    </row>
    <row r="81" spans="2:25" ht="15" thickBot="1" x14ac:dyDescent="0.4">
      <c r="B81" s="2123"/>
      <c r="C81" s="232"/>
      <c r="D81" s="1693" t="s">
        <v>1162</v>
      </c>
      <c r="E81" s="239"/>
      <c r="F81" s="239"/>
      <c r="G81" s="348"/>
      <c r="H81" s="240" t="s">
        <v>367</v>
      </c>
      <c r="I81" s="1815">
        <f>I36-I79</f>
        <v>0</v>
      </c>
      <c r="J81" s="1816">
        <f t="shared" ref="J81:W81" si="15">J36-J79</f>
        <v>0</v>
      </c>
      <c r="K81" s="1816">
        <f t="shared" si="15"/>
        <v>0</v>
      </c>
      <c r="L81" s="1816">
        <f t="shared" si="15"/>
        <v>0</v>
      </c>
      <c r="M81" s="1816">
        <f t="shared" si="15"/>
        <v>0</v>
      </c>
      <c r="N81" s="1816">
        <f t="shared" si="15"/>
        <v>0</v>
      </c>
      <c r="O81" s="1816">
        <f t="shared" si="15"/>
        <v>0</v>
      </c>
      <c r="P81" s="1816">
        <f t="shared" si="15"/>
        <v>0</v>
      </c>
      <c r="Q81" s="1816">
        <f t="shared" si="15"/>
        <v>0</v>
      </c>
      <c r="R81" s="1816">
        <f t="shared" si="15"/>
        <v>0</v>
      </c>
      <c r="S81" s="1816">
        <f t="shared" si="15"/>
        <v>0</v>
      </c>
      <c r="T81" s="1816">
        <f t="shared" si="15"/>
        <v>0</v>
      </c>
      <c r="U81" s="1816">
        <f t="shared" si="15"/>
        <v>0</v>
      </c>
      <c r="V81" s="1816">
        <f t="shared" si="15"/>
        <v>0</v>
      </c>
      <c r="W81" s="1817">
        <f t="shared" si="15"/>
        <v>0</v>
      </c>
      <c r="X81" s="1799"/>
      <c r="Y81" s="1317"/>
    </row>
    <row r="82" spans="2:25" s="1696" customFormat="1" ht="12" x14ac:dyDescent="0.3">
      <c r="B82" s="2124"/>
      <c r="C82" s="1694"/>
      <c r="D82" s="228" t="s">
        <v>1476</v>
      </c>
      <c r="E82" s="1694"/>
      <c r="F82" s="1694"/>
      <c r="G82" s="1694"/>
      <c r="H82" s="1694"/>
      <c r="I82" s="1694"/>
      <c r="J82" s="1694"/>
      <c r="K82" s="1694"/>
      <c r="L82" s="1694"/>
      <c r="M82" s="1694"/>
      <c r="N82" s="1694"/>
      <c r="O82" s="1694"/>
      <c r="P82" s="1694"/>
      <c r="Q82" s="1694"/>
      <c r="R82" s="1694"/>
      <c r="S82" s="1694"/>
      <c r="T82" s="1694"/>
      <c r="U82" s="1694"/>
      <c r="V82" s="1694"/>
      <c r="W82" s="1694"/>
      <c r="X82" s="1694"/>
      <c r="Y82" s="1695"/>
    </row>
    <row r="83" spans="2:25" s="1696" customFormat="1" ht="6.75" customHeight="1" x14ac:dyDescent="0.3">
      <c r="B83" s="2124"/>
      <c r="C83" s="1694"/>
      <c r="D83" s="228"/>
      <c r="E83" s="1694"/>
      <c r="F83" s="1694"/>
      <c r="G83" s="1694"/>
      <c r="H83" s="1694"/>
      <c r="I83" s="1694"/>
      <c r="J83" s="1694"/>
      <c r="K83" s="1694"/>
      <c r="L83" s="1694"/>
      <c r="M83" s="1694"/>
      <c r="N83" s="1694"/>
      <c r="O83" s="1694"/>
      <c r="P83" s="1694"/>
      <c r="Q83" s="1694"/>
      <c r="R83" s="1694"/>
      <c r="S83" s="1694"/>
      <c r="T83" s="1694"/>
      <c r="U83" s="1694"/>
      <c r="V83" s="1694"/>
      <c r="W83" s="1694"/>
      <c r="X83" s="1694"/>
      <c r="Y83" s="1695"/>
    </row>
    <row r="84" spans="2:25" s="365" customFormat="1" ht="7.5" customHeight="1" x14ac:dyDescent="0.35">
      <c r="B84" s="2125"/>
      <c r="C84" s="1921"/>
      <c r="D84" s="1922"/>
      <c r="E84" s="1922"/>
      <c r="F84" s="1922"/>
      <c r="G84" s="1922"/>
      <c r="H84" s="1922"/>
      <c r="I84" s="1922"/>
      <c r="J84" s="1922"/>
      <c r="K84" s="1922"/>
      <c r="L84" s="1922"/>
      <c r="M84" s="1922"/>
      <c r="N84" s="1922"/>
      <c r="O84" s="1922"/>
      <c r="P84" s="1922"/>
      <c r="Q84" s="1922"/>
      <c r="R84" s="1922"/>
      <c r="S84" s="1922"/>
      <c r="T84" s="1922"/>
      <c r="U84" s="1922"/>
      <c r="V84" s="1922"/>
      <c r="W84" s="1922"/>
      <c r="X84" s="1923"/>
      <c r="Y84" s="1325"/>
    </row>
    <row r="85" spans="2:25" x14ac:dyDescent="0.35">
      <c r="B85" s="2123"/>
      <c r="C85" s="1924"/>
      <c r="D85" s="2541" t="s">
        <v>1474</v>
      </c>
      <c r="E85" s="2541"/>
      <c r="F85" s="1669"/>
      <c r="G85" s="1669"/>
      <c r="H85" s="1669"/>
      <c r="I85" s="1669"/>
      <c r="J85" s="1669"/>
      <c r="K85" s="1669"/>
      <c r="L85" s="1669"/>
      <c r="M85" s="1669"/>
      <c r="N85" s="1669"/>
      <c r="O85" s="1669"/>
      <c r="P85" s="1669"/>
      <c r="Q85" s="1669"/>
      <c r="R85" s="1669"/>
      <c r="S85" s="1669"/>
      <c r="T85" s="1669"/>
      <c r="U85" s="1669"/>
      <c r="V85" s="1669"/>
      <c r="W85" s="1669"/>
      <c r="X85" s="1925"/>
      <c r="Y85" s="1317"/>
    </row>
    <row r="86" spans="2:25" ht="7.5" customHeight="1" thickBot="1" x14ac:dyDescent="0.4">
      <c r="B86" s="2123"/>
      <c r="C86" s="1924"/>
      <c r="D86" s="1934"/>
      <c r="E86" s="1934"/>
      <c r="F86" s="387"/>
      <c r="G86" s="387"/>
      <c r="H86" s="387"/>
      <c r="I86" s="387"/>
      <c r="J86" s="387"/>
      <c r="K86" s="387"/>
      <c r="L86" s="387"/>
      <c r="M86" s="387"/>
      <c r="N86" s="387"/>
      <c r="O86" s="387"/>
      <c r="P86" s="387"/>
      <c r="Q86" s="387"/>
      <c r="R86" s="387"/>
      <c r="S86" s="387"/>
      <c r="T86" s="387"/>
      <c r="U86" s="387"/>
      <c r="V86" s="387"/>
      <c r="W86" s="387"/>
      <c r="X86" s="1925"/>
      <c r="Y86" s="1317"/>
    </row>
    <row r="87" spans="2:25" ht="15" thickBot="1" x14ac:dyDescent="0.4">
      <c r="B87" s="2123"/>
      <c r="C87" s="1924"/>
      <c r="D87" s="239" t="s">
        <v>1512</v>
      </c>
      <c r="E87" s="241"/>
      <c r="F87" s="387"/>
      <c r="G87" s="1926"/>
      <c r="H87" s="387"/>
      <c r="I87" s="1830">
        <f>'8B'!F50</f>
        <v>0</v>
      </c>
      <c r="J87" s="1831">
        <v>0</v>
      </c>
      <c r="K87" s="1831">
        <v>0</v>
      </c>
      <c r="L87" s="1831">
        <v>0</v>
      </c>
      <c r="M87" s="1831">
        <v>0</v>
      </c>
      <c r="N87" s="1831">
        <v>0</v>
      </c>
      <c r="O87" s="1831">
        <v>0</v>
      </c>
      <c r="P87" s="1831">
        <v>0</v>
      </c>
      <c r="Q87" s="1831">
        <v>0</v>
      </c>
      <c r="R87" s="1831">
        <v>0</v>
      </c>
      <c r="S87" s="1831">
        <v>0</v>
      </c>
      <c r="T87" s="1831">
        <v>0</v>
      </c>
      <c r="U87" s="1831">
        <v>0</v>
      </c>
      <c r="V87" s="1831">
        <v>0</v>
      </c>
      <c r="W87" s="1832">
        <v>0</v>
      </c>
      <c r="X87" s="1925"/>
      <c r="Y87" s="1317"/>
    </row>
    <row r="88" spans="2:25" ht="15" thickBot="1" x14ac:dyDescent="0.4">
      <c r="B88" s="2123"/>
      <c r="C88" s="1927"/>
      <c r="D88" s="228" t="s">
        <v>1513</v>
      </c>
      <c r="E88" s="239"/>
      <c r="F88" s="1928"/>
      <c r="G88" s="1591">
        <v>0.03</v>
      </c>
      <c r="H88" s="1387" t="str">
        <f>IFERROR(I88/'2A'!$P$39,"")</f>
        <v/>
      </c>
      <c r="I88" s="1833">
        <f>'8C'!L42+'8C'!L56</f>
        <v>0</v>
      </c>
      <c r="J88" s="1834">
        <f t="shared" ref="J88:W88" si="16">I88+(I88*$G88)</f>
        <v>0</v>
      </c>
      <c r="K88" s="1834">
        <f t="shared" si="16"/>
        <v>0</v>
      </c>
      <c r="L88" s="1834">
        <f t="shared" si="16"/>
        <v>0</v>
      </c>
      <c r="M88" s="1834">
        <f t="shared" si="16"/>
        <v>0</v>
      </c>
      <c r="N88" s="1834">
        <f t="shared" si="16"/>
        <v>0</v>
      </c>
      <c r="O88" s="1834">
        <f t="shared" si="16"/>
        <v>0</v>
      </c>
      <c r="P88" s="1834">
        <f t="shared" si="16"/>
        <v>0</v>
      </c>
      <c r="Q88" s="1834">
        <f t="shared" si="16"/>
        <v>0</v>
      </c>
      <c r="R88" s="1834">
        <f t="shared" si="16"/>
        <v>0</v>
      </c>
      <c r="S88" s="1834">
        <f t="shared" si="16"/>
        <v>0</v>
      </c>
      <c r="T88" s="1834">
        <f t="shared" si="16"/>
        <v>0</v>
      </c>
      <c r="U88" s="1834">
        <f t="shared" si="16"/>
        <v>0</v>
      </c>
      <c r="V88" s="1834">
        <f t="shared" si="16"/>
        <v>0</v>
      </c>
      <c r="W88" s="1835">
        <f t="shared" si="16"/>
        <v>0</v>
      </c>
      <c r="X88" s="1925"/>
      <c r="Y88" s="1317"/>
    </row>
    <row r="89" spans="2:25" ht="15" thickBot="1" x14ac:dyDescent="0.4">
      <c r="B89" s="2123"/>
      <c r="C89" s="1927"/>
      <c r="D89" s="228" t="s">
        <v>1475</v>
      </c>
      <c r="E89" s="239"/>
      <c r="F89" s="1928"/>
      <c r="G89" s="1928"/>
      <c r="H89" s="259"/>
      <c r="I89" s="1836">
        <f>IF((I87-I88)&lt;0,(I87-I88),0)</f>
        <v>0</v>
      </c>
      <c r="J89" s="2126">
        <f t="shared" ref="J89:W89" si="17">IF((J87-J88)&lt;0,(J87-J88),0)</f>
        <v>0</v>
      </c>
      <c r="K89" s="2126">
        <f t="shared" si="17"/>
        <v>0</v>
      </c>
      <c r="L89" s="2126">
        <f t="shared" si="17"/>
        <v>0</v>
      </c>
      <c r="M89" s="2126">
        <f t="shared" si="17"/>
        <v>0</v>
      </c>
      <c r="N89" s="2126">
        <f t="shared" si="17"/>
        <v>0</v>
      </c>
      <c r="O89" s="2126">
        <f t="shared" si="17"/>
        <v>0</v>
      </c>
      <c r="P89" s="2126">
        <f t="shared" si="17"/>
        <v>0</v>
      </c>
      <c r="Q89" s="2126">
        <f t="shared" si="17"/>
        <v>0</v>
      </c>
      <c r="R89" s="2126">
        <f t="shared" si="17"/>
        <v>0</v>
      </c>
      <c r="S89" s="2126">
        <f t="shared" si="17"/>
        <v>0</v>
      </c>
      <c r="T89" s="2126">
        <f t="shared" si="17"/>
        <v>0</v>
      </c>
      <c r="U89" s="2126">
        <f t="shared" si="17"/>
        <v>0</v>
      </c>
      <c r="V89" s="2126">
        <f t="shared" si="17"/>
        <v>0</v>
      </c>
      <c r="W89" s="2127">
        <f t="shared" si="17"/>
        <v>0</v>
      </c>
      <c r="X89" s="1925"/>
      <c r="Y89" s="1317"/>
    </row>
    <row r="90" spans="2:25" ht="15" thickBot="1" x14ac:dyDescent="0.4">
      <c r="B90" s="2123"/>
      <c r="C90" s="1924"/>
      <c r="D90" s="239" t="s">
        <v>1514</v>
      </c>
      <c r="E90" s="241"/>
      <c r="F90" s="387"/>
      <c r="G90" s="1926"/>
      <c r="H90" s="1387" t="str">
        <f>IFERROR(I90/'2A'!$P$39,"")</f>
        <v/>
      </c>
      <c r="I90" s="1837">
        <f>'8C'!R42+'8C'!R56</f>
        <v>0</v>
      </c>
      <c r="J90" s="1838">
        <f t="shared" ref="J90:W90" si="18">I90+(I90*$G88)</f>
        <v>0</v>
      </c>
      <c r="K90" s="1838">
        <f t="shared" si="18"/>
        <v>0</v>
      </c>
      <c r="L90" s="1838">
        <f t="shared" si="18"/>
        <v>0</v>
      </c>
      <c r="M90" s="1838">
        <f t="shared" si="18"/>
        <v>0</v>
      </c>
      <c r="N90" s="1838">
        <f t="shared" si="18"/>
        <v>0</v>
      </c>
      <c r="O90" s="1838">
        <f t="shared" si="18"/>
        <v>0</v>
      </c>
      <c r="P90" s="1838">
        <f t="shared" si="18"/>
        <v>0</v>
      </c>
      <c r="Q90" s="1838">
        <f t="shared" si="18"/>
        <v>0</v>
      </c>
      <c r="R90" s="1838">
        <f t="shared" si="18"/>
        <v>0</v>
      </c>
      <c r="S90" s="1838">
        <f t="shared" si="18"/>
        <v>0</v>
      </c>
      <c r="T90" s="1838">
        <f t="shared" si="18"/>
        <v>0</v>
      </c>
      <c r="U90" s="1838">
        <f t="shared" si="18"/>
        <v>0</v>
      </c>
      <c r="V90" s="1838">
        <f t="shared" si="18"/>
        <v>0</v>
      </c>
      <c r="W90" s="1839">
        <f t="shared" si="18"/>
        <v>0</v>
      </c>
      <c r="X90" s="1925"/>
      <c r="Y90" s="1317"/>
    </row>
    <row r="91" spans="2:25" ht="7.5" customHeight="1" x14ac:dyDescent="0.35">
      <c r="B91" s="2123"/>
      <c r="C91" s="1929"/>
      <c r="D91" s="255"/>
      <c r="E91" s="1930"/>
      <c r="F91" s="340"/>
      <c r="G91" s="340"/>
      <c r="H91" s="340"/>
      <c r="I91" s="1931"/>
      <c r="J91" s="1931"/>
      <c r="K91" s="1931"/>
      <c r="L91" s="1931"/>
      <c r="M91" s="1931"/>
      <c r="N91" s="1931"/>
      <c r="O91" s="1931"/>
      <c r="P91" s="1931"/>
      <c r="Q91" s="1931"/>
      <c r="R91" s="1931"/>
      <c r="S91" s="1931"/>
      <c r="T91" s="1931"/>
      <c r="U91" s="1931"/>
      <c r="V91" s="1931"/>
      <c r="W91" s="1932"/>
      <c r="X91" s="1933"/>
      <c r="Y91" s="1317"/>
    </row>
    <row r="92" spans="2:25" ht="7.5" customHeight="1" x14ac:dyDescent="0.35">
      <c r="B92" s="2123"/>
      <c r="C92" s="387"/>
      <c r="D92" s="239"/>
      <c r="E92" s="241"/>
      <c r="F92" s="387"/>
      <c r="G92" s="387"/>
      <c r="H92" s="387"/>
      <c r="I92" s="1444"/>
      <c r="J92" s="1444"/>
      <c r="K92" s="1444"/>
      <c r="L92" s="1444"/>
      <c r="M92" s="1444"/>
      <c r="N92" s="1444"/>
      <c r="O92" s="1444"/>
      <c r="P92" s="1444"/>
      <c r="Q92" s="1444"/>
      <c r="R92" s="1444"/>
      <c r="S92" s="1444"/>
      <c r="T92" s="1444"/>
      <c r="U92" s="1444"/>
      <c r="V92" s="1444"/>
      <c r="W92" s="1445"/>
      <c r="X92" s="1799"/>
      <c r="Y92" s="1317"/>
    </row>
    <row r="93" spans="2:25" x14ac:dyDescent="0.35">
      <c r="B93" s="2123"/>
      <c r="C93" s="387"/>
      <c r="D93" s="2516" t="s">
        <v>402</v>
      </c>
      <c r="E93" s="2516"/>
      <c r="F93" s="229"/>
      <c r="G93" s="229"/>
      <c r="H93" s="229"/>
      <c r="I93" s="229"/>
      <c r="J93" s="229"/>
      <c r="K93" s="229"/>
      <c r="L93" s="229"/>
      <c r="M93" s="229"/>
      <c r="N93" s="229"/>
      <c r="O93" s="229"/>
      <c r="P93" s="229"/>
      <c r="Q93" s="229"/>
      <c r="R93" s="229"/>
      <c r="S93" s="229"/>
      <c r="T93" s="229"/>
      <c r="U93" s="229"/>
      <c r="V93" s="229"/>
      <c r="W93" s="229"/>
      <c r="X93" s="1799"/>
      <c r="Y93" s="1317"/>
    </row>
    <row r="94" spans="2:25" ht="7.5" customHeight="1" thickBot="1" x14ac:dyDescent="0.4">
      <c r="B94" s="2123"/>
      <c r="C94" s="387"/>
      <c r="D94" s="1934"/>
      <c r="E94" s="1934"/>
      <c r="F94" s="387"/>
      <c r="G94" s="387"/>
      <c r="H94" s="387"/>
      <c r="I94" s="387"/>
      <c r="J94" s="387"/>
      <c r="K94" s="387"/>
      <c r="L94" s="387"/>
      <c r="M94" s="387"/>
      <c r="N94" s="387"/>
      <c r="O94" s="387"/>
      <c r="P94" s="387"/>
      <c r="Q94" s="387"/>
      <c r="R94" s="387"/>
      <c r="S94" s="387"/>
      <c r="T94" s="387"/>
      <c r="U94" s="387"/>
      <c r="V94" s="387"/>
      <c r="W94" s="387"/>
      <c r="X94" s="2133"/>
      <c r="Y94" s="1317"/>
    </row>
    <row r="95" spans="2:25" ht="15" thickBot="1" x14ac:dyDescent="0.4">
      <c r="B95" s="2123"/>
      <c r="C95" s="387"/>
      <c r="D95" s="1934"/>
      <c r="E95" s="2527" t="s">
        <v>1516</v>
      </c>
      <c r="F95" s="2527"/>
      <c r="G95" s="2527"/>
      <c r="H95" s="2528"/>
      <c r="I95" s="2139">
        <f>I81-I90</f>
        <v>0</v>
      </c>
      <c r="J95" s="2140">
        <f t="shared" ref="J95:W95" si="19">J81-J90</f>
        <v>0</v>
      </c>
      <c r="K95" s="2140">
        <f t="shared" si="19"/>
        <v>0</v>
      </c>
      <c r="L95" s="2140">
        <f t="shared" si="19"/>
        <v>0</v>
      </c>
      <c r="M95" s="2140">
        <f t="shared" si="19"/>
        <v>0</v>
      </c>
      <c r="N95" s="2140">
        <f t="shared" si="19"/>
        <v>0</v>
      </c>
      <c r="O95" s="2140">
        <f t="shared" si="19"/>
        <v>0</v>
      </c>
      <c r="P95" s="2140">
        <f t="shared" si="19"/>
        <v>0</v>
      </c>
      <c r="Q95" s="2140">
        <f t="shared" si="19"/>
        <v>0</v>
      </c>
      <c r="R95" s="2140">
        <f t="shared" si="19"/>
        <v>0</v>
      </c>
      <c r="S95" s="2140">
        <f t="shared" si="19"/>
        <v>0</v>
      </c>
      <c r="T95" s="2140">
        <f t="shared" si="19"/>
        <v>0</v>
      </c>
      <c r="U95" s="2140">
        <f t="shared" si="19"/>
        <v>0</v>
      </c>
      <c r="V95" s="2140">
        <f t="shared" si="19"/>
        <v>0</v>
      </c>
      <c r="W95" s="2141">
        <f t="shared" si="19"/>
        <v>0</v>
      </c>
      <c r="X95" s="2133"/>
      <c r="Y95" s="1317"/>
    </row>
    <row r="96" spans="2:25" ht="7.5" customHeight="1" thickBot="1" x14ac:dyDescent="0.4">
      <c r="B96" s="2123"/>
      <c r="C96" s="387"/>
      <c r="D96" s="1934"/>
      <c r="E96" s="1934"/>
      <c r="F96" s="387"/>
      <c r="G96" s="387"/>
      <c r="H96" s="387"/>
      <c r="I96" s="387"/>
      <c r="J96" s="387"/>
      <c r="K96" s="387"/>
      <c r="L96" s="387"/>
      <c r="M96" s="387"/>
      <c r="N96" s="387"/>
      <c r="O96" s="387"/>
      <c r="P96" s="387"/>
      <c r="Q96" s="387"/>
      <c r="R96" s="387"/>
      <c r="S96" s="387"/>
      <c r="T96" s="387"/>
      <c r="U96" s="387"/>
      <c r="V96" s="387"/>
      <c r="W96" s="387"/>
      <c r="X96" s="2133"/>
      <c r="Y96" s="1317"/>
    </row>
    <row r="97" spans="2:25" ht="15" thickBot="1" x14ac:dyDescent="0.4">
      <c r="B97" s="2123"/>
      <c r="C97" s="387"/>
      <c r="D97" s="320" t="s">
        <v>403</v>
      </c>
      <c r="E97" s="387"/>
      <c r="F97" s="387"/>
      <c r="G97" s="2517" t="s">
        <v>404</v>
      </c>
      <c r="H97" s="2518"/>
      <c r="I97" s="221" t="s">
        <v>357</v>
      </c>
      <c r="J97" s="660" t="s">
        <v>358</v>
      </c>
      <c r="K97" s="660" t="s">
        <v>359</v>
      </c>
      <c r="L97" s="660" t="s">
        <v>360</v>
      </c>
      <c r="M97" s="660" t="s">
        <v>361</v>
      </c>
      <c r="N97" s="660" t="s">
        <v>362</v>
      </c>
      <c r="O97" s="660" t="s">
        <v>363</v>
      </c>
      <c r="P97" s="660" t="s">
        <v>412</v>
      </c>
      <c r="Q97" s="660" t="s">
        <v>413</v>
      </c>
      <c r="R97" s="660" t="s">
        <v>414</v>
      </c>
      <c r="S97" s="660" t="s">
        <v>415</v>
      </c>
      <c r="T97" s="660" t="s">
        <v>416</v>
      </c>
      <c r="U97" s="660" t="s">
        <v>417</v>
      </c>
      <c r="V97" s="660" t="s">
        <v>418</v>
      </c>
      <c r="W97" s="665" t="s">
        <v>419</v>
      </c>
      <c r="X97" s="1799"/>
      <c r="Y97" s="1317"/>
    </row>
    <row r="98" spans="2:25" x14ac:dyDescent="0.35">
      <c r="B98" s="2123"/>
      <c r="C98" s="387"/>
      <c r="D98" s="2519" t="s">
        <v>405</v>
      </c>
      <c r="E98" s="2520"/>
      <c r="F98" s="2521"/>
      <c r="G98" s="2514">
        <v>0</v>
      </c>
      <c r="H98" s="2515"/>
      <c r="I98" s="1821">
        <v>0</v>
      </c>
      <c r="J98" s="1822">
        <v>0</v>
      </c>
      <c r="K98" s="1822">
        <v>0</v>
      </c>
      <c r="L98" s="1822">
        <v>0</v>
      </c>
      <c r="M98" s="1822">
        <v>0</v>
      </c>
      <c r="N98" s="1822">
        <v>0</v>
      </c>
      <c r="O98" s="1822">
        <v>0</v>
      </c>
      <c r="P98" s="1822">
        <v>0</v>
      </c>
      <c r="Q98" s="1822">
        <v>0</v>
      </c>
      <c r="R98" s="1822">
        <v>0</v>
      </c>
      <c r="S98" s="1822">
        <v>0</v>
      </c>
      <c r="T98" s="1822">
        <v>0</v>
      </c>
      <c r="U98" s="1822">
        <v>0</v>
      </c>
      <c r="V98" s="1822">
        <v>0</v>
      </c>
      <c r="W98" s="1823">
        <v>0</v>
      </c>
      <c r="X98" s="1799"/>
      <c r="Y98" s="1317"/>
    </row>
    <row r="99" spans="2:25" x14ac:dyDescent="0.35">
      <c r="B99" s="2123"/>
      <c r="C99" s="387"/>
      <c r="D99" s="2522" t="s">
        <v>406</v>
      </c>
      <c r="E99" s="2523"/>
      <c r="F99" s="2524"/>
      <c r="G99" s="2525">
        <v>0</v>
      </c>
      <c r="H99" s="2526"/>
      <c r="I99" s="1824">
        <v>0</v>
      </c>
      <c r="J99" s="1825">
        <v>0</v>
      </c>
      <c r="K99" s="1825">
        <v>0</v>
      </c>
      <c r="L99" s="1825">
        <v>0</v>
      </c>
      <c r="M99" s="1825">
        <v>0</v>
      </c>
      <c r="N99" s="1825">
        <v>0</v>
      </c>
      <c r="O99" s="1825">
        <v>0</v>
      </c>
      <c r="P99" s="1825">
        <v>0</v>
      </c>
      <c r="Q99" s="1825">
        <v>0</v>
      </c>
      <c r="R99" s="1825">
        <v>0</v>
      </c>
      <c r="S99" s="1825">
        <v>0</v>
      </c>
      <c r="T99" s="1825">
        <v>0</v>
      </c>
      <c r="U99" s="1825">
        <v>0</v>
      </c>
      <c r="V99" s="1825">
        <v>0</v>
      </c>
      <c r="W99" s="1826">
        <v>0</v>
      </c>
      <c r="X99" s="1799"/>
      <c r="Y99" s="1317"/>
    </row>
    <row r="100" spans="2:25" ht="15" thickBot="1" x14ac:dyDescent="0.4">
      <c r="B100" s="2123"/>
      <c r="C100" s="387"/>
      <c r="D100" s="2545" t="s">
        <v>1181</v>
      </c>
      <c r="E100" s="2546"/>
      <c r="F100" s="2547"/>
      <c r="G100" s="2548">
        <v>0</v>
      </c>
      <c r="H100" s="2549"/>
      <c r="I100" s="1827">
        <v>0</v>
      </c>
      <c r="J100" s="1828">
        <v>0</v>
      </c>
      <c r="K100" s="1828">
        <v>0</v>
      </c>
      <c r="L100" s="1828">
        <v>0</v>
      </c>
      <c r="M100" s="1828">
        <v>0</v>
      </c>
      <c r="N100" s="1828">
        <v>0</v>
      </c>
      <c r="O100" s="1828">
        <v>0</v>
      </c>
      <c r="P100" s="1828">
        <v>0</v>
      </c>
      <c r="Q100" s="1828">
        <v>0</v>
      </c>
      <c r="R100" s="1828">
        <v>0</v>
      </c>
      <c r="S100" s="1828">
        <v>0</v>
      </c>
      <c r="T100" s="1828">
        <v>0</v>
      </c>
      <c r="U100" s="1828">
        <v>0</v>
      </c>
      <c r="V100" s="1828">
        <v>0</v>
      </c>
      <c r="W100" s="1829">
        <v>0</v>
      </c>
      <c r="X100" s="1799"/>
      <c r="Y100" s="1317"/>
    </row>
    <row r="101" spans="2:25" ht="15" thickTop="1" x14ac:dyDescent="0.35">
      <c r="B101" s="2123"/>
      <c r="C101" s="387"/>
      <c r="D101" s="558"/>
      <c r="E101" s="558"/>
      <c r="F101" s="558"/>
      <c r="G101" s="559"/>
      <c r="H101" s="560" t="s">
        <v>407</v>
      </c>
      <c r="I101" s="1869">
        <f>SUM(I98:I100)</f>
        <v>0</v>
      </c>
      <c r="J101" s="1870">
        <f t="shared" ref="J101:O101" si="20">SUM(J98:J100)</f>
        <v>0</v>
      </c>
      <c r="K101" s="1870">
        <f t="shared" si="20"/>
        <v>0</v>
      </c>
      <c r="L101" s="1870">
        <f t="shared" si="20"/>
        <v>0</v>
      </c>
      <c r="M101" s="1870">
        <f t="shared" si="20"/>
        <v>0</v>
      </c>
      <c r="N101" s="1870">
        <f t="shared" si="20"/>
        <v>0</v>
      </c>
      <c r="O101" s="1870">
        <f t="shared" si="20"/>
        <v>0</v>
      </c>
      <c r="P101" s="1870">
        <f>SUM(P98:P100)</f>
        <v>0</v>
      </c>
      <c r="Q101" s="1870">
        <f t="shared" ref="Q101:W101" si="21">SUM(Q98:Q100)</f>
        <v>0</v>
      </c>
      <c r="R101" s="1870">
        <f t="shared" si="21"/>
        <v>0</v>
      </c>
      <c r="S101" s="1870">
        <f t="shared" si="21"/>
        <v>0</v>
      </c>
      <c r="T101" s="1870">
        <f t="shared" si="21"/>
        <v>0</v>
      </c>
      <c r="U101" s="1870">
        <f t="shared" si="21"/>
        <v>0</v>
      </c>
      <c r="V101" s="1870">
        <f t="shared" si="21"/>
        <v>0</v>
      </c>
      <c r="W101" s="1871">
        <f t="shared" si="21"/>
        <v>0</v>
      </c>
      <c r="X101" s="1799"/>
      <c r="Y101" s="1317"/>
    </row>
    <row r="102" spans="2:25" x14ac:dyDescent="0.35">
      <c r="B102" s="2123"/>
      <c r="C102" s="387"/>
      <c r="D102" s="558"/>
      <c r="E102" s="558"/>
      <c r="F102" s="967"/>
      <c r="G102" s="1793"/>
      <c r="H102" s="1793" t="s">
        <v>1515</v>
      </c>
      <c r="I102" s="964" t="str">
        <f>IFERROR(I95/I101,"0 ")</f>
        <v xml:space="preserve">0 </v>
      </c>
      <c r="J102" s="965" t="str">
        <f t="shared" ref="J102:W102" si="22">IFERROR(J95/J101,"0 ")</f>
        <v xml:space="preserve">0 </v>
      </c>
      <c r="K102" s="965" t="str">
        <f t="shared" si="22"/>
        <v xml:space="preserve">0 </v>
      </c>
      <c r="L102" s="965" t="str">
        <f t="shared" si="22"/>
        <v xml:space="preserve">0 </v>
      </c>
      <c r="M102" s="965" t="str">
        <f t="shared" si="22"/>
        <v xml:space="preserve">0 </v>
      </c>
      <c r="N102" s="965" t="str">
        <f t="shared" si="22"/>
        <v xml:space="preserve">0 </v>
      </c>
      <c r="O102" s="965" t="str">
        <f t="shared" si="22"/>
        <v xml:space="preserve">0 </v>
      </c>
      <c r="P102" s="965" t="str">
        <f t="shared" si="22"/>
        <v xml:space="preserve">0 </v>
      </c>
      <c r="Q102" s="965" t="str">
        <f t="shared" si="22"/>
        <v xml:space="preserve">0 </v>
      </c>
      <c r="R102" s="965" t="str">
        <f t="shared" si="22"/>
        <v xml:space="preserve">0 </v>
      </c>
      <c r="S102" s="965" t="str">
        <f t="shared" si="22"/>
        <v xml:space="preserve">0 </v>
      </c>
      <c r="T102" s="965" t="str">
        <f t="shared" si="22"/>
        <v xml:space="preserve">0 </v>
      </c>
      <c r="U102" s="965" t="str">
        <f t="shared" si="22"/>
        <v xml:space="preserve">0 </v>
      </c>
      <c r="V102" s="965" t="str">
        <f t="shared" si="22"/>
        <v xml:space="preserve">0 </v>
      </c>
      <c r="W102" s="966" t="str">
        <f t="shared" si="22"/>
        <v xml:space="preserve">0 </v>
      </c>
      <c r="X102" s="1799"/>
      <c r="Y102" s="1317"/>
    </row>
    <row r="103" spans="2:25" ht="15" thickBot="1" x14ac:dyDescent="0.4">
      <c r="B103" s="2123"/>
      <c r="C103" s="387"/>
      <c r="D103" s="558"/>
      <c r="E103" s="558"/>
      <c r="F103" s="2550" t="s">
        <v>637</v>
      </c>
      <c r="G103" s="2550"/>
      <c r="H103" s="2551"/>
      <c r="I103" s="1818">
        <f>(I95-I101)</f>
        <v>0</v>
      </c>
      <c r="J103" s="1819">
        <f t="shared" ref="J103:W103" si="23">(J95-J101)</f>
        <v>0</v>
      </c>
      <c r="K103" s="1819">
        <f t="shared" si="23"/>
        <v>0</v>
      </c>
      <c r="L103" s="1819">
        <f t="shared" si="23"/>
        <v>0</v>
      </c>
      <c r="M103" s="1819">
        <f t="shared" si="23"/>
        <v>0</v>
      </c>
      <c r="N103" s="1819">
        <f t="shared" si="23"/>
        <v>0</v>
      </c>
      <c r="O103" s="1819">
        <f t="shared" si="23"/>
        <v>0</v>
      </c>
      <c r="P103" s="1819">
        <f t="shared" si="23"/>
        <v>0</v>
      </c>
      <c r="Q103" s="1819">
        <f t="shared" si="23"/>
        <v>0</v>
      </c>
      <c r="R103" s="1819">
        <f t="shared" si="23"/>
        <v>0</v>
      </c>
      <c r="S103" s="1819">
        <f t="shared" si="23"/>
        <v>0</v>
      </c>
      <c r="T103" s="1819">
        <f t="shared" si="23"/>
        <v>0</v>
      </c>
      <c r="U103" s="1819">
        <f t="shared" si="23"/>
        <v>0</v>
      </c>
      <c r="V103" s="1819">
        <f t="shared" si="23"/>
        <v>0</v>
      </c>
      <c r="W103" s="1820">
        <f t="shared" si="23"/>
        <v>0</v>
      </c>
      <c r="X103" s="1799"/>
      <c r="Y103" s="1317"/>
    </row>
    <row r="104" spans="2:25" ht="7.5" customHeight="1" thickBot="1" x14ac:dyDescent="0.4">
      <c r="B104" s="2123"/>
      <c r="C104" s="387"/>
      <c r="D104" s="558"/>
      <c r="E104" s="558"/>
      <c r="F104" s="558"/>
      <c r="G104" s="559"/>
      <c r="H104" s="559"/>
      <c r="I104" s="561"/>
      <c r="J104" s="561"/>
      <c r="K104" s="561"/>
      <c r="L104" s="561"/>
      <c r="M104" s="561"/>
      <c r="N104" s="561"/>
      <c r="O104" s="561"/>
      <c r="P104" s="387"/>
      <c r="Q104" s="387"/>
      <c r="R104" s="387"/>
      <c r="S104" s="387"/>
      <c r="T104" s="387"/>
      <c r="U104" s="387"/>
      <c r="V104" s="387"/>
      <c r="W104" s="387"/>
      <c r="X104" s="1799"/>
      <c r="Y104" s="1317"/>
    </row>
    <row r="105" spans="2:25" ht="15" thickBot="1" x14ac:dyDescent="0.4">
      <c r="B105" s="2123"/>
      <c r="C105" s="387"/>
      <c r="D105" s="320" t="s">
        <v>408</v>
      </c>
      <c r="E105" s="387"/>
      <c r="F105" s="387"/>
      <c r="G105" s="2517" t="s">
        <v>404</v>
      </c>
      <c r="H105" s="2518"/>
      <c r="I105" s="221" t="s">
        <v>357</v>
      </c>
      <c r="J105" s="660" t="s">
        <v>358</v>
      </c>
      <c r="K105" s="660" t="s">
        <v>359</v>
      </c>
      <c r="L105" s="660" t="s">
        <v>360</v>
      </c>
      <c r="M105" s="660" t="s">
        <v>361</v>
      </c>
      <c r="N105" s="660" t="s">
        <v>362</v>
      </c>
      <c r="O105" s="660" t="s">
        <v>363</v>
      </c>
      <c r="P105" s="660" t="s">
        <v>412</v>
      </c>
      <c r="Q105" s="660" t="s">
        <v>413</v>
      </c>
      <c r="R105" s="660" t="s">
        <v>414</v>
      </c>
      <c r="S105" s="660" t="s">
        <v>415</v>
      </c>
      <c r="T105" s="660" t="s">
        <v>416</v>
      </c>
      <c r="U105" s="660" t="s">
        <v>417</v>
      </c>
      <c r="V105" s="660" t="s">
        <v>418</v>
      </c>
      <c r="W105" s="665" t="s">
        <v>419</v>
      </c>
      <c r="X105" s="1799"/>
      <c r="Y105" s="1317"/>
    </row>
    <row r="106" spans="2:25" x14ac:dyDescent="0.35">
      <c r="B106" s="2123"/>
      <c r="C106" s="387"/>
      <c r="D106" s="2519" t="s">
        <v>409</v>
      </c>
      <c r="E106" s="2520"/>
      <c r="F106" s="2521"/>
      <c r="G106" s="2514">
        <v>0</v>
      </c>
      <c r="H106" s="2515"/>
      <c r="I106" s="1821">
        <v>0</v>
      </c>
      <c r="J106" s="1822">
        <v>0</v>
      </c>
      <c r="K106" s="1822">
        <v>0</v>
      </c>
      <c r="L106" s="1822">
        <v>0</v>
      </c>
      <c r="M106" s="1822">
        <v>0</v>
      </c>
      <c r="N106" s="1822">
        <v>0</v>
      </c>
      <c r="O106" s="1822">
        <v>0</v>
      </c>
      <c r="P106" s="1822">
        <v>0</v>
      </c>
      <c r="Q106" s="1822">
        <v>0</v>
      </c>
      <c r="R106" s="1822">
        <v>0</v>
      </c>
      <c r="S106" s="1822">
        <v>0</v>
      </c>
      <c r="T106" s="1822">
        <v>0</v>
      </c>
      <c r="U106" s="1822">
        <v>0</v>
      </c>
      <c r="V106" s="1822">
        <v>0</v>
      </c>
      <c r="W106" s="1872">
        <v>0</v>
      </c>
      <c r="X106" s="1799"/>
      <c r="Y106" s="1317"/>
    </row>
    <row r="107" spans="2:25" x14ac:dyDescent="0.35">
      <c r="B107" s="2123"/>
      <c r="C107" s="387"/>
      <c r="D107" s="2542" t="s">
        <v>410</v>
      </c>
      <c r="E107" s="2543"/>
      <c r="F107" s="2544"/>
      <c r="G107" s="2525">
        <v>0</v>
      </c>
      <c r="H107" s="2526"/>
      <c r="I107" s="1824">
        <v>0</v>
      </c>
      <c r="J107" s="1825">
        <v>0</v>
      </c>
      <c r="K107" s="1825">
        <v>0</v>
      </c>
      <c r="L107" s="1825">
        <v>0</v>
      </c>
      <c r="M107" s="1825">
        <v>0</v>
      </c>
      <c r="N107" s="1825">
        <v>0</v>
      </c>
      <c r="O107" s="1825">
        <v>0</v>
      </c>
      <c r="P107" s="1825">
        <v>0</v>
      </c>
      <c r="Q107" s="1825">
        <v>0</v>
      </c>
      <c r="R107" s="1825">
        <v>0</v>
      </c>
      <c r="S107" s="1825">
        <v>0</v>
      </c>
      <c r="T107" s="1825">
        <v>0</v>
      </c>
      <c r="U107" s="1825">
        <v>0</v>
      </c>
      <c r="V107" s="1825">
        <v>0</v>
      </c>
      <c r="W107" s="1873">
        <v>0</v>
      </c>
      <c r="X107" s="1799"/>
      <c r="Y107" s="1317"/>
    </row>
    <row r="108" spans="2:25" x14ac:dyDescent="0.35">
      <c r="B108" s="2123"/>
      <c r="C108" s="387"/>
      <c r="D108" s="2542" t="s">
        <v>411</v>
      </c>
      <c r="E108" s="2543"/>
      <c r="F108" s="2544"/>
      <c r="G108" s="2525">
        <v>0</v>
      </c>
      <c r="H108" s="2526"/>
      <c r="I108" s="1824">
        <v>0</v>
      </c>
      <c r="J108" s="1825">
        <v>0</v>
      </c>
      <c r="K108" s="1825">
        <v>0</v>
      </c>
      <c r="L108" s="1825">
        <v>0</v>
      </c>
      <c r="M108" s="1825">
        <v>0</v>
      </c>
      <c r="N108" s="1825">
        <v>0</v>
      </c>
      <c r="O108" s="1825">
        <v>0</v>
      </c>
      <c r="P108" s="1825">
        <v>0</v>
      </c>
      <c r="Q108" s="1825">
        <v>0</v>
      </c>
      <c r="R108" s="1825">
        <v>0</v>
      </c>
      <c r="S108" s="1825">
        <v>0</v>
      </c>
      <c r="T108" s="1825">
        <v>0</v>
      </c>
      <c r="U108" s="1825">
        <v>0</v>
      </c>
      <c r="V108" s="1825">
        <v>0</v>
      </c>
      <c r="W108" s="1873">
        <v>0</v>
      </c>
      <c r="X108" s="1799"/>
      <c r="Y108" s="1317"/>
    </row>
    <row r="109" spans="2:25" ht="15" thickBot="1" x14ac:dyDescent="0.4">
      <c r="B109" s="2123"/>
      <c r="C109" s="387"/>
      <c r="D109" s="2545" t="s">
        <v>1182</v>
      </c>
      <c r="E109" s="2546"/>
      <c r="F109" s="2547"/>
      <c r="G109" s="2548">
        <v>0</v>
      </c>
      <c r="H109" s="2549"/>
      <c r="I109" s="1874">
        <v>0</v>
      </c>
      <c r="J109" s="1875">
        <v>0</v>
      </c>
      <c r="K109" s="1875">
        <v>0</v>
      </c>
      <c r="L109" s="1875">
        <v>0</v>
      </c>
      <c r="M109" s="1875">
        <v>0</v>
      </c>
      <c r="N109" s="1875">
        <v>0</v>
      </c>
      <c r="O109" s="1875">
        <v>0</v>
      </c>
      <c r="P109" s="1875">
        <v>0</v>
      </c>
      <c r="Q109" s="1875">
        <v>0</v>
      </c>
      <c r="R109" s="1875">
        <v>0</v>
      </c>
      <c r="S109" s="1875">
        <v>0</v>
      </c>
      <c r="T109" s="1875">
        <v>0</v>
      </c>
      <c r="U109" s="1875">
        <v>0</v>
      </c>
      <c r="V109" s="1875">
        <v>0</v>
      </c>
      <c r="W109" s="1876">
        <v>0</v>
      </c>
      <c r="X109" s="1799"/>
      <c r="Y109" s="1317"/>
    </row>
    <row r="110" spans="2:25" ht="15.5" thickTop="1" thickBot="1" x14ac:dyDescent="0.4">
      <c r="B110" s="2123"/>
      <c r="C110" s="387"/>
      <c r="D110" s="387"/>
      <c r="E110" s="387"/>
      <c r="F110" s="969"/>
      <c r="G110" s="969"/>
      <c r="H110" s="968" t="s">
        <v>634</v>
      </c>
      <c r="I110" s="1877">
        <f>SUM(I106:I109)</f>
        <v>0</v>
      </c>
      <c r="J110" s="1878">
        <f t="shared" ref="J110:O110" si="24">SUM(J106:J109)</f>
        <v>0</v>
      </c>
      <c r="K110" s="1878">
        <f t="shared" si="24"/>
        <v>0</v>
      </c>
      <c r="L110" s="1878">
        <f t="shared" si="24"/>
        <v>0</v>
      </c>
      <c r="M110" s="1878">
        <f t="shared" si="24"/>
        <v>0</v>
      </c>
      <c r="N110" s="1878">
        <f t="shared" si="24"/>
        <v>0</v>
      </c>
      <c r="O110" s="1878">
        <f t="shared" si="24"/>
        <v>0</v>
      </c>
      <c r="P110" s="1878">
        <f>SUM(P106:P109)</f>
        <v>0</v>
      </c>
      <c r="Q110" s="1878">
        <f t="shared" ref="Q110:W110" si="25">SUM(Q106:Q109)</f>
        <v>0</v>
      </c>
      <c r="R110" s="1878">
        <f t="shared" si="25"/>
        <v>0</v>
      </c>
      <c r="S110" s="1878">
        <f t="shared" si="25"/>
        <v>0</v>
      </c>
      <c r="T110" s="1878">
        <f t="shared" si="25"/>
        <v>0</v>
      </c>
      <c r="U110" s="1878">
        <f t="shared" si="25"/>
        <v>0</v>
      </c>
      <c r="V110" s="1878">
        <f t="shared" si="25"/>
        <v>0</v>
      </c>
      <c r="W110" s="1879">
        <f t="shared" si="25"/>
        <v>0</v>
      </c>
      <c r="X110" s="1799"/>
      <c r="Y110" s="1317"/>
    </row>
    <row r="111" spans="2:25" ht="7.5" customHeight="1" thickBot="1" x14ac:dyDescent="0.4">
      <c r="B111" s="2123"/>
      <c r="C111" s="387"/>
      <c r="D111" s="387"/>
      <c r="E111" s="387"/>
      <c r="F111" s="970"/>
      <c r="G111" s="970"/>
      <c r="H111" s="933"/>
      <c r="I111" s="387"/>
      <c r="J111" s="387"/>
      <c r="K111" s="387"/>
      <c r="L111" s="387"/>
      <c r="M111" s="387"/>
      <c r="N111" s="387"/>
      <c r="O111" s="387"/>
      <c r="P111" s="387"/>
      <c r="Q111" s="387"/>
      <c r="R111" s="387"/>
      <c r="S111" s="387"/>
      <c r="T111" s="387"/>
      <c r="U111" s="387"/>
      <c r="V111" s="387"/>
      <c r="W111" s="387"/>
      <c r="X111" s="1799"/>
      <c r="Y111" s="1317"/>
    </row>
    <row r="112" spans="2:25" x14ac:dyDescent="0.35">
      <c r="B112" s="2123"/>
      <c r="C112" s="387"/>
      <c r="D112" s="387"/>
      <c r="E112" s="387"/>
      <c r="F112" s="970"/>
      <c r="G112" s="970"/>
      <c r="H112" s="933" t="s">
        <v>1479</v>
      </c>
      <c r="I112" s="1880">
        <f>I101+I110</f>
        <v>0</v>
      </c>
      <c r="J112" s="1881">
        <f t="shared" ref="I112:W112" si="26">J101+J110</f>
        <v>0</v>
      </c>
      <c r="K112" s="1881">
        <f t="shared" si="26"/>
        <v>0</v>
      </c>
      <c r="L112" s="1881">
        <f t="shared" si="26"/>
        <v>0</v>
      </c>
      <c r="M112" s="1881">
        <f t="shared" si="26"/>
        <v>0</v>
      </c>
      <c r="N112" s="1881">
        <f t="shared" si="26"/>
        <v>0</v>
      </c>
      <c r="O112" s="1881">
        <f t="shared" si="26"/>
        <v>0</v>
      </c>
      <c r="P112" s="1881">
        <f t="shared" si="26"/>
        <v>0</v>
      </c>
      <c r="Q112" s="1881">
        <f t="shared" si="26"/>
        <v>0</v>
      </c>
      <c r="R112" s="1881">
        <f t="shared" si="26"/>
        <v>0</v>
      </c>
      <c r="S112" s="1881">
        <f t="shared" si="26"/>
        <v>0</v>
      </c>
      <c r="T112" s="1881">
        <f t="shared" si="26"/>
        <v>0</v>
      </c>
      <c r="U112" s="1881">
        <f t="shared" si="26"/>
        <v>0</v>
      </c>
      <c r="V112" s="1881">
        <f t="shared" si="26"/>
        <v>0</v>
      </c>
      <c r="W112" s="1882">
        <f t="shared" si="26"/>
        <v>0</v>
      </c>
      <c r="X112" s="1799"/>
      <c r="Y112" s="1317"/>
    </row>
    <row r="113" spans="2:25" x14ac:dyDescent="0.35">
      <c r="B113" s="2123"/>
      <c r="C113" s="387"/>
      <c r="D113" s="387"/>
      <c r="E113" s="387"/>
      <c r="F113" s="247"/>
      <c r="G113" s="247"/>
      <c r="H113" s="1794" t="s">
        <v>635</v>
      </c>
      <c r="I113" s="964" t="str">
        <f>IFERROR(I95/I112,"0 ")</f>
        <v xml:space="preserve">0 </v>
      </c>
      <c r="J113" s="965" t="str">
        <f t="shared" ref="J113:W113" si="27">IFERROR(J95/J112,"0 ")</f>
        <v xml:space="preserve">0 </v>
      </c>
      <c r="K113" s="965" t="str">
        <f t="shared" si="27"/>
        <v xml:space="preserve">0 </v>
      </c>
      <c r="L113" s="965" t="str">
        <f t="shared" si="27"/>
        <v xml:space="preserve">0 </v>
      </c>
      <c r="M113" s="965" t="str">
        <f t="shared" si="27"/>
        <v xml:space="preserve">0 </v>
      </c>
      <c r="N113" s="965" t="str">
        <f t="shared" si="27"/>
        <v xml:space="preserve">0 </v>
      </c>
      <c r="O113" s="965" t="str">
        <f t="shared" si="27"/>
        <v xml:space="preserve">0 </v>
      </c>
      <c r="P113" s="965" t="str">
        <f t="shared" si="27"/>
        <v xml:space="preserve">0 </v>
      </c>
      <c r="Q113" s="965" t="str">
        <f t="shared" si="27"/>
        <v xml:space="preserve">0 </v>
      </c>
      <c r="R113" s="965" t="str">
        <f t="shared" si="27"/>
        <v xml:space="preserve">0 </v>
      </c>
      <c r="S113" s="965" t="str">
        <f t="shared" si="27"/>
        <v xml:space="preserve">0 </v>
      </c>
      <c r="T113" s="965" t="str">
        <f t="shared" si="27"/>
        <v xml:space="preserve">0 </v>
      </c>
      <c r="U113" s="965" t="str">
        <f t="shared" si="27"/>
        <v xml:space="preserve">0 </v>
      </c>
      <c r="V113" s="965" t="str">
        <f t="shared" si="27"/>
        <v xml:space="preserve">0 </v>
      </c>
      <c r="W113" s="966" t="str">
        <f t="shared" si="27"/>
        <v xml:space="preserve">0 </v>
      </c>
      <c r="X113" s="1799"/>
      <c r="Y113" s="1317"/>
    </row>
    <row r="114" spans="2:25" ht="15" thickBot="1" x14ac:dyDescent="0.4">
      <c r="B114" s="2123"/>
      <c r="C114" s="387"/>
      <c r="D114" s="387"/>
      <c r="E114" s="387"/>
      <c r="F114" s="247"/>
      <c r="G114" s="262"/>
      <c r="H114" s="1794" t="s">
        <v>636</v>
      </c>
      <c r="I114" s="1883">
        <f>I95-I112</f>
        <v>0</v>
      </c>
      <c r="J114" s="1884">
        <f t="shared" ref="J114:W114" si="28">J95-J112</f>
        <v>0</v>
      </c>
      <c r="K114" s="1884">
        <f t="shared" si="28"/>
        <v>0</v>
      </c>
      <c r="L114" s="1884">
        <f t="shared" si="28"/>
        <v>0</v>
      </c>
      <c r="M114" s="1884">
        <f t="shared" si="28"/>
        <v>0</v>
      </c>
      <c r="N114" s="1884">
        <f t="shared" si="28"/>
        <v>0</v>
      </c>
      <c r="O114" s="1884">
        <f t="shared" si="28"/>
        <v>0</v>
      </c>
      <c r="P114" s="1884">
        <f t="shared" si="28"/>
        <v>0</v>
      </c>
      <c r="Q114" s="1884">
        <f t="shared" si="28"/>
        <v>0</v>
      </c>
      <c r="R114" s="1884">
        <f t="shared" si="28"/>
        <v>0</v>
      </c>
      <c r="S114" s="1884">
        <f t="shared" si="28"/>
        <v>0</v>
      </c>
      <c r="T114" s="1884">
        <f t="shared" si="28"/>
        <v>0</v>
      </c>
      <c r="U114" s="1884">
        <f t="shared" si="28"/>
        <v>0</v>
      </c>
      <c r="V114" s="1884">
        <f t="shared" si="28"/>
        <v>0</v>
      </c>
      <c r="W114" s="1885">
        <f t="shared" si="28"/>
        <v>0</v>
      </c>
      <c r="X114" s="1799"/>
      <c r="Y114" s="1317"/>
    </row>
    <row r="115" spans="2:25" s="365" customFormat="1" x14ac:dyDescent="0.35">
      <c r="B115" s="2125"/>
      <c r="C115" s="1617"/>
      <c r="D115" s="1617"/>
      <c r="E115" s="1617"/>
      <c r="F115" s="1617"/>
      <c r="G115" s="1617"/>
      <c r="H115" s="1617"/>
      <c r="I115" s="1617"/>
      <c r="J115" s="1617"/>
      <c r="K115" s="1617"/>
      <c r="L115" s="1617"/>
      <c r="M115" s="1617"/>
      <c r="N115" s="1617"/>
      <c r="O115" s="1617"/>
      <c r="P115" s="1617"/>
      <c r="Q115" s="1617"/>
      <c r="R115" s="1617"/>
      <c r="S115" s="1617"/>
      <c r="T115" s="1617"/>
      <c r="U115" s="1617"/>
      <c r="V115" s="1617"/>
      <c r="W115" s="1617"/>
      <c r="X115" s="1617"/>
      <c r="Y115" s="1325"/>
    </row>
    <row r="116" spans="2:25" s="365" customFormat="1" ht="15" thickBot="1" x14ac:dyDescent="0.4">
      <c r="B116" s="2125"/>
      <c r="C116" s="1617"/>
      <c r="D116" s="1617" t="s">
        <v>538</v>
      </c>
      <c r="E116" s="1617"/>
      <c r="F116" s="1617"/>
      <c r="G116" s="1617"/>
      <c r="H116" s="1617"/>
      <c r="I116" s="1617"/>
      <c r="J116" s="1617"/>
      <c r="K116" s="1617"/>
      <c r="L116" s="1617"/>
      <c r="M116" s="1617"/>
      <c r="N116" s="1617"/>
      <c r="O116" s="1617"/>
      <c r="P116" s="1617"/>
      <c r="Q116" s="1617"/>
      <c r="R116" s="1617"/>
      <c r="S116" s="1617"/>
      <c r="T116" s="1617"/>
      <c r="U116" s="1617"/>
      <c r="V116" s="1617"/>
      <c r="W116" s="1617"/>
      <c r="X116" s="1617"/>
      <c r="Y116" s="1325"/>
    </row>
    <row r="117" spans="2:25" s="365" customFormat="1" x14ac:dyDescent="0.35">
      <c r="B117" s="2125"/>
      <c r="C117" s="1617"/>
      <c r="D117" s="2532"/>
      <c r="E117" s="2533"/>
      <c r="F117" s="2533"/>
      <c r="G117" s="2533"/>
      <c r="H117" s="2533"/>
      <c r="I117" s="2533"/>
      <c r="J117" s="2533"/>
      <c r="K117" s="2533"/>
      <c r="L117" s="2533"/>
      <c r="M117" s="2533"/>
      <c r="N117" s="2533"/>
      <c r="O117" s="2533"/>
      <c r="P117" s="2533"/>
      <c r="Q117" s="2533"/>
      <c r="R117" s="2533"/>
      <c r="S117" s="2533"/>
      <c r="T117" s="2533"/>
      <c r="U117" s="2533"/>
      <c r="V117" s="2533"/>
      <c r="W117" s="2534"/>
      <c r="X117" s="1617"/>
      <c r="Y117" s="1325"/>
    </row>
    <row r="118" spans="2:25" s="365" customFormat="1" x14ac:dyDescent="0.35">
      <c r="B118" s="2125"/>
      <c r="C118" s="1617"/>
      <c r="D118" s="2535"/>
      <c r="E118" s="2536"/>
      <c r="F118" s="2536"/>
      <c r="G118" s="2536"/>
      <c r="H118" s="2536"/>
      <c r="I118" s="2536"/>
      <c r="J118" s="2536"/>
      <c r="K118" s="2536"/>
      <c r="L118" s="2536"/>
      <c r="M118" s="2536"/>
      <c r="N118" s="2536"/>
      <c r="O118" s="2536"/>
      <c r="P118" s="2536"/>
      <c r="Q118" s="2536"/>
      <c r="R118" s="2536"/>
      <c r="S118" s="2536"/>
      <c r="T118" s="2536"/>
      <c r="U118" s="2536"/>
      <c r="V118" s="2536"/>
      <c r="W118" s="2537"/>
      <c r="X118" s="1617"/>
      <c r="Y118" s="1325"/>
    </row>
    <row r="119" spans="2:25" s="365" customFormat="1" ht="15" thickBot="1" x14ac:dyDescent="0.4">
      <c r="B119" s="2125"/>
      <c r="C119" s="1617"/>
      <c r="D119" s="2538"/>
      <c r="E119" s="2539"/>
      <c r="F119" s="2539"/>
      <c r="G119" s="2539"/>
      <c r="H119" s="2539"/>
      <c r="I119" s="2539"/>
      <c r="J119" s="2539"/>
      <c r="K119" s="2539"/>
      <c r="L119" s="2539"/>
      <c r="M119" s="2539"/>
      <c r="N119" s="2539"/>
      <c r="O119" s="2539"/>
      <c r="P119" s="2539"/>
      <c r="Q119" s="2539"/>
      <c r="R119" s="2539"/>
      <c r="S119" s="2539"/>
      <c r="T119" s="2539"/>
      <c r="U119" s="2539"/>
      <c r="V119" s="2539"/>
      <c r="W119" s="2540"/>
      <c r="X119" s="1617"/>
      <c r="Y119" s="1325"/>
    </row>
    <row r="120" spans="2:25" s="365" customFormat="1" ht="15" thickBot="1" x14ac:dyDescent="0.4">
      <c r="B120" s="2128"/>
      <c r="C120" s="1687"/>
      <c r="D120" s="1326"/>
      <c r="E120" s="1326"/>
      <c r="F120" s="1326"/>
      <c r="G120" s="1326"/>
      <c r="H120" s="1326"/>
      <c r="I120" s="1326"/>
      <c r="J120" s="1326"/>
      <c r="K120" s="1326"/>
      <c r="L120" s="1326"/>
      <c r="M120" s="1326"/>
      <c r="N120" s="1326"/>
      <c r="O120" s="1326"/>
      <c r="P120" s="1326"/>
      <c r="Q120" s="1326"/>
      <c r="R120" s="1326"/>
      <c r="S120" s="1326"/>
      <c r="T120" s="1326"/>
      <c r="U120" s="1326"/>
      <c r="V120" s="1326"/>
      <c r="W120" s="1326"/>
      <c r="X120" s="1687"/>
      <c r="Y120" s="1692"/>
    </row>
    <row r="121" spans="2:25" s="365" customFormat="1" ht="7.5" customHeight="1" x14ac:dyDescent="0.35"/>
    <row r="122" spans="2:25" s="365" customFormat="1" x14ac:dyDescent="0.35"/>
    <row r="123" spans="2:25" s="365" customFormat="1" x14ac:dyDescent="0.35"/>
    <row r="124" spans="2:25" s="365" customFormat="1" x14ac:dyDescent="0.35"/>
    <row r="125" spans="2:25" s="365" customFormat="1" ht="7.5" customHeight="1" x14ac:dyDescent="0.35"/>
    <row r="126" spans="2:25" s="365" customFormat="1" x14ac:dyDescent="0.35"/>
    <row r="127" spans="2:25" s="365" customFormat="1" ht="7.5" customHeight="1" x14ac:dyDescent="0.35"/>
    <row r="128" spans="2:25" s="365" customFormat="1" x14ac:dyDescent="0.35"/>
    <row r="129" s="365" customFormat="1" x14ac:dyDescent="0.35"/>
    <row r="130" s="365" customFormat="1" ht="7.5" customHeight="1" x14ac:dyDescent="0.35"/>
    <row r="131" s="365" customFormat="1" x14ac:dyDescent="0.35"/>
    <row r="132" s="365" customFormat="1" x14ac:dyDescent="0.35"/>
    <row r="133" s="365" customFormat="1" x14ac:dyDescent="0.35"/>
    <row r="134" s="365" customFormat="1" x14ac:dyDescent="0.35"/>
    <row r="135" s="365" customFormat="1" x14ac:dyDescent="0.35"/>
    <row r="136" s="365" customFormat="1" x14ac:dyDescent="0.35"/>
    <row r="137" s="365" customFormat="1" x14ac:dyDescent="0.35"/>
    <row r="138" s="365" customFormat="1" x14ac:dyDescent="0.35"/>
    <row r="139" s="365" customFormat="1" x14ac:dyDescent="0.35"/>
    <row r="140" s="365" customFormat="1" x14ac:dyDescent="0.35"/>
    <row r="141" s="365" customFormat="1" x14ac:dyDescent="0.35"/>
    <row r="142" s="365" customFormat="1" x14ac:dyDescent="0.35"/>
    <row r="143" s="365" customFormat="1" x14ac:dyDescent="0.35"/>
    <row r="144" s="365" customFormat="1" x14ac:dyDescent="0.35"/>
    <row r="145" s="365" customFormat="1" x14ac:dyDescent="0.35"/>
    <row r="146" s="365" customFormat="1" x14ac:dyDescent="0.35"/>
    <row r="147" s="365" customFormat="1" x14ac:dyDescent="0.35"/>
    <row r="148" s="365" customFormat="1" ht="7.5" customHeight="1" x14ac:dyDescent="0.35"/>
    <row r="149" s="365" customFormat="1" x14ac:dyDescent="0.35"/>
    <row r="150" s="365" customFormat="1" x14ac:dyDescent="0.35"/>
    <row r="151" s="365" customFormat="1" ht="9" customHeight="1" x14ac:dyDescent="0.35"/>
  </sheetData>
  <sheetProtection algorithmName="SHA-512" hashValue="VcgmaQ3ELXXl9NC+vzN+PGLM9Obknb2thi1eMe/WuZJQGaRuYcmXSq3o5oT5rWHUqLB0ZoEy8Md9MBVlFzMzYA==" saltValue="MLHtDZ9soi1f2elvGsuUrw==" spinCount="100000" sheet="1" formatCells="0" formatColumns="0" formatRows="0"/>
  <mergeCells count="31">
    <mergeCell ref="D69:E69"/>
    <mergeCell ref="D70:E70"/>
    <mergeCell ref="D71:E71"/>
    <mergeCell ref="D117:W119"/>
    <mergeCell ref="D85:E85"/>
    <mergeCell ref="D107:F107"/>
    <mergeCell ref="G107:H107"/>
    <mergeCell ref="D108:F108"/>
    <mergeCell ref="G108:H108"/>
    <mergeCell ref="D109:F109"/>
    <mergeCell ref="G109:H109"/>
    <mergeCell ref="D100:F100"/>
    <mergeCell ref="G100:H100"/>
    <mergeCell ref="F103:H103"/>
    <mergeCell ref="G105:H105"/>
    <mergeCell ref="D106:F106"/>
    <mergeCell ref="G106:H106"/>
    <mergeCell ref="D93:E93"/>
    <mergeCell ref="G97:H97"/>
    <mergeCell ref="D98:F98"/>
    <mergeCell ref="G98:H98"/>
    <mergeCell ref="D99:F99"/>
    <mergeCell ref="G99:H99"/>
    <mergeCell ref="E95:H95"/>
    <mergeCell ref="D66:W66"/>
    <mergeCell ref="D29:G29"/>
    <mergeCell ref="D14:W14"/>
    <mergeCell ref="D16:N16"/>
    <mergeCell ref="D24:G24"/>
    <mergeCell ref="D25:G25"/>
    <mergeCell ref="D28:G28"/>
  </mergeCells>
  <conditionalFormatting sqref="I103:W103">
    <cfRule type="cellIs" dxfId="8" priority="10" operator="lessThan">
      <formula>0</formula>
    </cfRule>
  </conditionalFormatting>
  <conditionalFormatting sqref="I36:W36 I103:W103 I114:W114 I81:W81">
    <cfRule type="cellIs" dxfId="7" priority="9" operator="lessThan">
      <formula>0</formula>
    </cfRule>
  </conditionalFormatting>
  <conditionalFormatting sqref="G74:G75">
    <cfRule type="cellIs" dxfId="6" priority="8" operator="notEqual">
      <formula>0.03</formula>
    </cfRule>
  </conditionalFormatting>
  <conditionalFormatting sqref="G41:G61">
    <cfRule type="cellIs" dxfId="5" priority="5" operator="notEqual">
      <formula>0.03</formula>
    </cfRule>
  </conditionalFormatting>
  <conditionalFormatting sqref="I89">
    <cfRule type="cellIs" dxfId="4" priority="3" operator="equal">
      <formula>"none"</formula>
    </cfRule>
  </conditionalFormatting>
  <conditionalFormatting sqref="G70">
    <cfRule type="cellIs" dxfId="3" priority="2" operator="notEqual">
      <formula>0.03</formula>
    </cfRule>
  </conditionalFormatting>
  <conditionalFormatting sqref="G71">
    <cfRule type="cellIs" dxfId="2" priority="1" operator="notEqual">
      <formula>0.03</formula>
    </cfRule>
  </conditionalFormatting>
  <dataValidations count="5">
    <dataValidation allowBlank="1" showInputMessage="1" showErrorMessage="1" promptTitle="Non-Residential Vacancy Rate" prompt="Default Value = 10%" sqref="H35"/>
    <dataValidation allowBlank="1" showInputMessage="1" showErrorMessage="1" promptTitle="Residential Vacancy Rate" prompt="Use estimate from Market Study, if applicable. _x000a__x000a_Default Value = 5.0%" sqref="H34"/>
    <dataValidation allowBlank="1" showInputMessage="1" showErrorMessage="1" promptTitle="Gross Rental Subsidy Income" prompt="Default Value = 2.5%" sqref="H25"/>
    <dataValidation allowBlank="1" showInputMessage="1" showErrorMessage="1" promptTitle="Gross Rental HA/HUD/USDA Subsidy" prompt="Default Value = 2.5%" sqref="H24"/>
    <dataValidation allowBlank="1" showInputMessage="1" showErrorMessage="1" promptTitle="Gross Tenant Paid Rental Income" prompt="Default Value = 2.5%" sqref="H23"/>
  </dataValidations>
  <pageMargins left="0.25" right="0.25" top="0.5" bottom="0.75" header="0.25" footer="0.25"/>
  <pageSetup paperSize="5" scale="66" fitToHeight="2" orientation="landscape" r:id="rId1"/>
  <headerFooter>
    <oddFooter>&amp;LForm 8D
Operating Pro Forma&amp;CCFA Forms</oddFooter>
  </headerFooter>
  <rowBreaks count="1" manualBreakCount="1">
    <brk id="64" min="1" max="24"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7:K51"/>
  <sheetViews>
    <sheetView showGridLines="0" zoomScaleNormal="100" workbookViewId="0">
      <selection activeCell="I11" sqref="I11"/>
    </sheetView>
  </sheetViews>
  <sheetFormatPr defaultColWidth="9.08984375" defaultRowHeight="14.5" x14ac:dyDescent="0.35"/>
  <cols>
    <col min="1" max="2" width="1.7265625" style="369" customWidth="1"/>
    <col min="3" max="3" width="14.26953125" style="369" customWidth="1"/>
    <col min="4" max="4" width="10" style="369" customWidth="1"/>
    <col min="5" max="5" width="74.26953125" style="369" customWidth="1"/>
    <col min="6" max="6" width="1.7265625" style="369" customWidth="1"/>
    <col min="7" max="16384" width="9.08984375" style="369"/>
  </cols>
  <sheetData>
    <row r="7" spans="2:6" ht="15" thickBot="1" x14ac:dyDescent="0.4"/>
    <row r="8" spans="2:6" ht="9" customHeight="1" x14ac:dyDescent="0.35">
      <c r="B8" s="564"/>
      <c r="C8" s="565"/>
      <c r="D8" s="565"/>
      <c r="E8" s="566"/>
      <c r="F8" s="567"/>
    </row>
    <row r="9" spans="2:6" ht="18.5" x14ac:dyDescent="0.45">
      <c r="B9" s="568"/>
      <c r="C9" s="2183" t="s">
        <v>1149</v>
      </c>
      <c r="D9" s="2183"/>
      <c r="E9" s="2183"/>
      <c r="F9" s="569"/>
    </row>
    <row r="10" spans="2:6" x14ac:dyDescent="0.35">
      <c r="B10" s="568"/>
      <c r="C10" s="1774"/>
      <c r="D10" s="1774"/>
      <c r="E10" s="215"/>
      <c r="F10" s="569"/>
    </row>
    <row r="11" spans="2:6" ht="15" thickBot="1" x14ac:dyDescent="0.4">
      <c r="B11" s="568"/>
      <c r="C11" s="2565" t="str">
        <f>IF('1'!G5="","Enter Project Name on Form 1",(CONCATENATE("Project Name: ",'1'!G5)))</f>
        <v>Enter Project Name on Form 1</v>
      </c>
      <c r="D11" s="2565"/>
      <c r="E11" s="2565"/>
      <c r="F11" s="569"/>
    </row>
    <row r="12" spans="2:6" ht="22.5" customHeight="1" x14ac:dyDescent="0.35">
      <c r="B12" s="568"/>
      <c r="C12" s="262"/>
      <c r="D12" s="262"/>
      <c r="E12" s="387"/>
      <c r="F12" s="569"/>
    </row>
    <row r="13" spans="2:6" x14ac:dyDescent="0.35">
      <c r="B13" s="568"/>
      <c r="C13" s="570" t="s">
        <v>421</v>
      </c>
      <c r="D13" s="570"/>
      <c r="E13" s="215"/>
      <c r="F13" s="569"/>
    </row>
    <row r="14" spans="2:6" ht="15" thickBot="1" x14ac:dyDescent="0.4">
      <c r="B14" s="568"/>
      <c r="C14" s="129" t="s">
        <v>422</v>
      </c>
      <c r="D14" s="129"/>
      <c r="E14" s="571"/>
      <c r="F14" s="569"/>
    </row>
    <row r="15" spans="2:6" x14ac:dyDescent="0.35">
      <c r="B15" s="568"/>
      <c r="C15" s="2556"/>
      <c r="D15" s="2557"/>
      <c r="E15" s="2558"/>
      <c r="F15" s="569"/>
    </row>
    <row r="16" spans="2:6" x14ac:dyDescent="0.35">
      <c r="B16" s="568"/>
      <c r="C16" s="2559"/>
      <c r="D16" s="2560"/>
      <c r="E16" s="2561"/>
      <c r="F16" s="569"/>
    </row>
    <row r="17" spans="1:11" x14ac:dyDescent="0.35">
      <c r="B17" s="568"/>
      <c r="C17" s="2559"/>
      <c r="D17" s="2560"/>
      <c r="E17" s="2561"/>
      <c r="F17" s="569"/>
    </row>
    <row r="18" spans="1:11" ht="15" thickBot="1" x14ac:dyDescent="0.4">
      <c r="B18" s="568"/>
      <c r="C18" s="2562"/>
      <c r="D18" s="2563"/>
      <c r="E18" s="2564"/>
      <c r="F18" s="569"/>
    </row>
    <row r="19" spans="1:11" x14ac:dyDescent="0.35">
      <c r="B19" s="568"/>
      <c r="C19" s="130"/>
      <c r="D19" s="130"/>
      <c r="E19" s="571"/>
      <c r="F19" s="569"/>
    </row>
    <row r="20" spans="1:11" x14ac:dyDescent="0.35">
      <c r="A20" s="366"/>
      <c r="B20" s="568"/>
      <c r="C20" s="570" t="s">
        <v>423</v>
      </c>
      <c r="D20" s="570"/>
      <c r="E20" s="320"/>
      <c r="F20" s="572"/>
      <c r="G20" s="366"/>
      <c r="H20" s="366"/>
      <c r="I20" s="366"/>
      <c r="J20" s="366"/>
      <c r="K20" s="366"/>
    </row>
    <row r="21" spans="1:11" ht="7.5" customHeight="1" x14ac:dyDescent="0.35">
      <c r="A21" s="366"/>
      <c r="B21" s="568"/>
      <c r="C21" s="573"/>
      <c r="D21" s="573"/>
      <c r="E21" s="320"/>
      <c r="F21" s="572"/>
      <c r="G21" s="366"/>
      <c r="H21" s="366"/>
      <c r="I21" s="366"/>
      <c r="J21" s="366"/>
      <c r="K21" s="366"/>
    </row>
    <row r="22" spans="1:11" ht="15" thickBot="1" x14ac:dyDescent="0.4">
      <c r="A22" s="366"/>
      <c r="B22" s="568"/>
      <c r="C22" s="238" t="s">
        <v>374</v>
      </c>
      <c r="D22" s="238"/>
      <c r="E22" s="524"/>
      <c r="F22" s="572"/>
      <c r="G22" s="366"/>
      <c r="H22" s="366"/>
      <c r="I22" s="366"/>
      <c r="J22" s="366"/>
      <c r="K22" s="366"/>
    </row>
    <row r="23" spans="1:11" x14ac:dyDescent="0.35">
      <c r="A23" s="366"/>
      <c r="B23" s="568"/>
      <c r="C23" s="261" t="s">
        <v>376</v>
      </c>
      <c r="D23" s="261"/>
      <c r="E23" s="839" t="str">
        <f>IF('8D'!I41&lt;&gt;0,"Cost listed on Form 8E. Please provide detail here. (Overwrite this text with your answer)","")</f>
        <v/>
      </c>
      <c r="F23" s="572"/>
      <c r="G23" s="366"/>
      <c r="H23" s="366"/>
      <c r="I23" s="366"/>
      <c r="J23" s="366"/>
      <c r="K23" s="366"/>
    </row>
    <row r="24" spans="1:11" x14ac:dyDescent="0.35">
      <c r="A24" s="366"/>
      <c r="B24" s="568"/>
      <c r="C24" s="261" t="s">
        <v>377</v>
      </c>
      <c r="D24" s="261"/>
      <c r="E24" s="840" t="str">
        <f>IF('8D'!I42&lt;&gt;0,"Cost listed on Form 8E. Please provide detail here. (Overwrite this text with your answer)","")</f>
        <v/>
      </c>
      <c r="F24" s="572"/>
      <c r="G24" s="366"/>
      <c r="H24" s="366"/>
      <c r="I24" s="366"/>
      <c r="J24" s="366"/>
      <c r="K24" s="366"/>
    </row>
    <row r="25" spans="1:11" x14ac:dyDescent="0.35">
      <c r="A25" s="366"/>
      <c r="B25" s="568"/>
      <c r="C25" s="261" t="s">
        <v>378</v>
      </c>
      <c r="D25" s="261"/>
      <c r="E25" s="840" t="str">
        <f>IF('8D'!I43&lt;&gt;0,"Cost listed on Form 8E. Please provide detail here. (Overwrite this text with your answer)","")</f>
        <v/>
      </c>
      <c r="F25" s="572"/>
      <c r="G25" s="366"/>
      <c r="H25" s="366"/>
      <c r="I25" s="366"/>
      <c r="J25" s="366"/>
      <c r="K25" s="366"/>
    </row>
    <row r="26" spans="1:11" x14ac:dyDescent="0.35">
      <c r="A26" s="366"/>
      <c r="B26" s="568"/>
      <c r="C26" s="261" t="s">
        <v>379</v>
      </c>
      <c r="D26" s="261"/>
      <c r="E26" s="840" t="str">
        <f>IF('8D'!I44&lt;&gt;0,"Cost listed on Form 8E. Please provide detail here. (Overwrite this text with your answer)","")</f>
        <v/>
      </c>
      <c r="F26" s="572"/>
      <c r="G26" s="366"/>
      <c r="H26" s="366"/>
      <c r="I26" s="366"/>
      <c r="J26" s="366"/>
      <c r="K26" s="366"/>
    </row>
    <row r="27" spans="1:11" x14ac:dyDescent="0.35">
      <c r="A27" s="366"/>
      <c r="B27" s="568"/>
      <c r="C27" s="261" t="s">
        <v>380</v>
      </c>
      <c r="D27" s="261"/>
      <c r="E27" s="840" t="str">
        <f>IF('8D'!I45&lt;&gt;0,"Cost listed on Form 8E. Please provide detail here. (Overwrite this text with your answer)","")</f>
        <v/>
      </c>
      <c r="F27" s="572"/>
      <c r="G27" s="366"/>
      <c r="H27" s="366"/>
      <c r="I27" s="366"/>
      <c r="J27" s="366"/>
      <c r="K27" s="366"/>
    </row>
    <row r="28" spans="1:11" x14ac:dyDescent="0.35">
      <c r="A28" s="366"/>
      <c r="B28" s="568"/>
      <c r="C28" s="261" t="s">
        <v>381</v>
      </c>
      <c r="D28" s="261"/>
      <c r="E28" s="840" t="str">
        <f>IF('8D'!I46&lt;&gt;0,"Cost listed on Form 8E. Please provide detail here. (Overwrite this text with your answer)","")</f>
        <v/>
      </c>
      <c r="F28" s="572"/>
      <c r="G28" s="366"/>
      <c r="H28" s="366"/>
      <c r="I28" s="366"/>
      <c r="J28" s="366"/>
      <c r="K28" s="366"/>
    </row>
    <row r="29" spans="1:11" x14ac:dyDescent="0.35">
      <c r="A29" s="366"/>
      <c r="B29" s="568"/>
      <c r="C29" s="261" t="s">
        <v>382</v>
      </c>
      <c r="D29" s="261"/>
      <c r="E29" s="840" t="str">
        <f>IF('8D'!I47&lt;&gt;0,"Cost listed on Form 8E. Please provide detail here. (Overwrite this text with your answer)","")</f>
        <v/>
      </c>
      <c r="F29" s="572"/>
      <c r="G29" s="366"/>
      <c r="H29" s="366"/>
      <c r="I29" s="366"/>
      <c r="J29" s="366"/>
      <c r="K29" s="366"/>
    </row>
    <row r="30" spans="1:11" x14ac:dyDescent="0.35">
      <c r="A30" s="366"/>
      <c r="B30" s="568"/>
      <c r="C30" s="261" t="s">
        <v>383</v>
      </c>
      <c r="D30" s="261"/>
      <c r="E30" s="840" t="str">
        <f>IF('8D'!I48&lt;&gt;0,"Cost listed on Form 8E. Please provide detail here. (Overwrite this text with your answer)","")</f>
        <v/>
      </c>
      <c r="F30" s="572"/>
      <c r="G30" s="366"/>
      <c r="H30" s="366"/>
      <c r="I30" s="366"/>
      <c r="J30" s="366"/>
      <c r="K30" s="366"/>
    </row>
    <row r="31" spans="1:11" x14ac:dyDescent="0.35">
      <c r="A31" s="366"/>
      <c r="B31" s="568"/>
      <c r="C31" s="261" t="s">
        <v>384</v>
      </c>
      <c r="D31" s="261"/>
      <c r="E31" s="840" t="str">
        <f>IF('8D'!I49&lt;&gt;0,"Cost listed on Form 8E. Please provide detail here. (Overwrite this text with your answer)","")</f>
        <v/>
      </c>
      <c r="F31" s="572"/>
      <c r="G31" s="366"/>
      <c r="H31" s="366"/>
      <c r="I31" s="366"/>
      <c r="J31" s="366"/>
      <c r="K31" s="366"/>
    </row>
    <row r="32" spans="1:11" x14ac:dyDescent="0.35">
      <c r="A32" s="366"/>
      <c r="B32" s="568"/>
      <c r="C32" s="261" t="s">
        <v>385</v>
      </c>
      <c r="D32" s="261"/>
      <c r="E32" s="840" t="str">
        <f>IF('8D'!I50&lt;&gt;0,"Cost listed on Form 8E. Please provide detail here. (Overwrite this text with your answer)","")</f>
        <v/>
      </c>
      <c r="F32" s="572"/>
      <c r="G32" s="366"/>
      <c r="H32" s="366"/>
      <c r="I32" s="366"/>
      <c r="J32" s="366"/>
      <c r="K32" s="366"/>
    </row>
    <row r="33" spans="1:11" x14ac:dyDescent="0.35">
      <c r="A33" s="366"/>
      <c r="B33" s="568"/>
      <c r="C33" s="261" t="s">
        <v>386</v>
      </c>
      <c r="D33" s="261"/>
      <c r="E33" s="840" t="str">
        <f>IF('8D'!I51&lt;&gt;0,"Cost listed on Form 8E. Please provide detail here. (Overwrite this text with your answer)","")</f>
        <v/>
      </c>
      <c r="F33" s="572"/>
      <c r="G33" s="366"/>
      <c r="H33" s="366"/>
      <c r="I33" s="366"/>
      <c r="J33" s="366"/>
      <c r="K33" s="366"/>
    </row>
    <row r="34" spans="1:11" x14ac:dyDescent="0.35">
      <c r="A34" s="366"/>
      <c r="B34" s="568"/>
      <c r="C34" s="261" t="s">
        <v>387</v>
      </c>
      <c r="D34" s="261"/>
      <c r="E34" s="840" t="str">
        <f>IF('8D'!I52&lt;&gt;0,"Cost listed on Form 8E. Please provide detail here. (Overwrite this text with your answer)","")</f>
        <v/>
      </c>
      <c r="F34" s="572"/>
      <c r="G34" s="366"/>
      <c r="H34" s="366"/>
      <c r="I34" s="366"/>
      <c r="J34" s="366"/>
      <c r="K34" s="366"/>
    </row>
    <row r="35" spans="1:11" x14ac:dyDescent="0.35">
      <c r="A35" s="366"/>
      <c r="B35" s="568"/>
      <c r="C35" s="261" t="s">
        <v>388</v>
      </c>
      <c r="D35" s="261"/>
      <c r="E35" s="840" t="str">
        <f>IF('8D'!I53&lt;&gt;0,"Cost listed on Form 8E. Please provide detail here. (Overwrite this text with your answer)","")</f>
        <v/>
      </c>
      <c r="F35" s="572"/>
      <c r="G35" s="366"/>
      <c r="H35" s="366"/>
      <c r="I35" s="366"/>
      <c r="J35" s="366"/>
      <c r="K35" s="366"/>
    </row>
    <row r="36" spans="1:11" x14ac:dyDescent="0.35">
      <c r="A36" s="366"/>
      <c r="B36" s="568"/>
      <c r="C36" s="261" t="s">
        <v>389</v>
      </c>
      <c r="D36" s="261"/>
      <c r="E36" s="840" t="str">
        <f>IF('8D'!I54&lt;&gt;0,"Cost listed on Form 8E. Please provide detail here. (Overwrite this text with your answer)","")</f>
        <v/>
      </c>
      <c r="F36" s="572"/>
      <c r="G36" s="366"/>
      <c r="H36" s="366"/>
      <c r="I36" s="366"/>
      <c r="J36" s="366"/>
      <c r="K36" s="366"/>
    </row>
    <row r="37" spans="1:11" x14ac:dyDescent="0.35">
      <c r="A37" s="366"/>
      <c r="B37" s="568"/>
      <c r="C37" s="261" t="s">
        <v>390</v>
      </c>
      <c r="D37" s="261"/>
      <c r="E37" s="840" t="str">
        <f>IF('8D'!I55&lt;&gt;0,"Cost listed on Form 8E. Please provide detail here. (Overwrite this text with your answer)","")</f>
        <v/>
      </c>
      <c r="F37" s="572"/>
      <c r="G37" s="366"/>
      <c r="H37" s="366"/>
      <c r="I37" s="366"/>
      <c r="J37" s="366"/>
      <c r="K37" s="366"/>
    </row>
    <row r="38" spans="1:11" x14ac:dyDescent="0.35">
      <c r="A38" s="366"/>
      <c r="B38" s="568"/>
      <c r="C38" s="261" t="s">
        <v>391</v>
      </c>
      <c r="D38" s="261"/>
      <c r="E38" s="840" t="str">
        <f>IF('8D'!I56&lt;&gt;0,"Cost listed on Form 8E. Please provide detail here. (Overwrite this text with your answer)","")</f>
        <v/>
      </c>
      <c r="F38" s="572"/>
      <c r="G38" s="366"/>
      <c r="H38" s="366"/>
      <c r="I38" s="366"/>
      <c r="J38" s="366"/>
      <c r="K38" s="366"/>
    </row>
    <row r="39" spans="1:11" x14ac:dyDescent="0.35">
      <c r="A39" s="366"/>
      <c r="B39" s="568"/>
      <c r="C39" s="261" t="s">
        <v>392</v>
      </c>
      <c r="D39" s="261"/>
      <c r="E39" s="840" t="str">
        <f>IF('8D'!I57&lt;&gt;0,"Cost listed on Form 8E. Please provide detail here. (Overwrite this text with your answer)","")</f>
        <v/>
      </c>
      <c r="F39" s="572"/>
      <c r="G39" s="366"/>
      <c r="H39" s="366"/>
      <c r="I39" s="366"/>
      <c r="J39" s="366"/>
      <c r="K39" s="366"/>
    </row>
    <row r="40" spans="1:11" x14ac:dyDescent="0.35">
      <c r="A40" s="366"/>
      <c r="B40" s="568"/>
      <c r="C40" s="261" t="s">
        <v>393</v>
      </c>
      <c r="D40" s="261"/>
      <c r="E40" s="840" t="str">
        <f>IF('8D'!I58&lt;&gt;0,"Cost listed on Form 8E. Please provide detail here. (Overwrite this text with your answer)","")</f>
        <v/>
      </c>
      <c r="F40" s="572"/>
      <c r="G40" s="366"/>
      <c r="H40" s="366"/>
      <c r="I40" s="366"/>
      <c r="J40" s="366"/>
      <c r="K40" s="366"/>
    </row>
    <row r="41" spans="1:11" x14ac:dyDescent="0.35">
      <c r="A41" s="366"/>
      <c r="B41" s="568"/>
      <c r="C41" s="261" t="s">
        <v>394</v>
      </c>
      <c r="D41" s="261"/>
      <c r="E41" s="840" t="str">
        <f>IF('8D'!I59&lt;&gt;0,"Cost listed on Form 8E. Please provide detail here. (Overwrite this text with your answer)","")</f>
        <v/>
      </c>
      <c r="F41" s="572"/>
      <c r="G41" s="366"/>
      <c r="H41" s="366"/>
      <c r="I41" s="366"/>
      <c r="J41" s="366"/>
      <c r="K41" s="366"/>
    </row>
    <row r="42" spans="1:11" x14ac:dyDescent="0.35">
      <c r="A42" s="366"/>
      <c r="B42" s="568"/>
      <c r="C42" s="261" t="s">
        <v>395</v>
      </c>
      <c r="D42" s="261"/>
      <c r="E42" s="840" t="str">
        <f>IF('8D'!I60&lt;&gt;0,"Cost listed on Form 8E. Please provide detail here. (Overwrite this text with your answer)","")</f>
        <v/>
      </c>
      <c r="F42" s="572"/>
      <c r="G42" s="366"/>
      <c r="H42" s="366"/>
      <c r="I42" s="366"/>
      <c r="J42" s="366"/>
      <c r="K42" s="366"/>
    </row>
    <row r="43" spans="1:11" ht="30" customHeight="1" x14ac:dyDescent="0.35">
      <c r="A43" s="366"/>
      <c r="B43" s="568"/>
      <c r="C43" s="2552" t="s">
        <v>501</v>
      </c>
      <c r="D43" s="2553"/>
      <c r="E43" s="2554" t="str">
        <f>IF('8D'!I61&lt;&gt;0,"Cost listed on Form 8E. Please provide detail here. (Overwrite this text with your answer)","")</f>
        <v/>
      </c>
      <c r="F43" s="572"/>
      <c r="G43" s="366"/>
      <c r="H43" s="366"/>
      <c r="I43" s="366"/>
      <c r="J43" s="366"/>
      <c r="K43" s="366"/>
    </row>
    <row r="44" spans="1:11" ht="15" thickBot="1" x14ac:dyDescent="0.4">
      <c r="A44" s="366"/>
      <c r="B44" s="568"/>
      <c r="C44" s="265"/>
      <c r="D44" s="266"/>
      <c r="E44" s="2555" t="str">
        <f>IF('8D'!I62&lt;&gt;0,"Cost listed on Form 8E. Please provide detail here. (Overwrite this text with your answer)","")</f>
        <v/>
      </c>
      <c r="F44" s="572"/>
      <c r="G44" s="366"/>
      <c r="H44" s="366"/>
      <c r="I44" s="366"/>
      <c r="J44" s="366"/>
      <c r="K44" s="366"/>
    </row>
    <row r="45" spans="1:11" ht="15" thickBot="1" x14ac:dyDescent="0.4">
      <c r="A45" s="366"/>
      <c r="B45" s="568"/>
      <c r="C45" s="238" t="s">
        <v>424</v>
      </c>
      <c r="D45" s="238"/>
      <c r="E45" s="267"/>
      <c r="F45" s="572"/>
      <c r="G45" s="366"/>
      <c r="H45" s="366"/>
      <c r="I45" s="366"/>
      <c r="J45" s="366"/>
      <c r="K45" s="366"/>
    </row>
    <row r="46" spans="1:11" x14ac:dyDescent="0.35">
      <c r="A46" s="366"/>
      <c r="B46" s="568"/>
      <c r="C46" s="264" t="s">
        <v>397</v>
      </c>
      <c r="D46" s="264"/>
      <c r="E46" s="839"/>
      <c r="F46" s="572"/>
      <c r="G46" s="366"/>
      <c r="H46" s="366"/>
      <c r="I46" s="366"/>
      <c r="J46" s="366"/>
      <c r="K46" s="366"/>
    </row>
    <row r="47" spans="1:11" ht="15" thickBot="1" x14ac:dyDescent="0.4">
      <c r="A47" s="366"/>
      <c r="B47" s="568"/>
      <c r="C47" s="264" t="s">
        <v>398</v>
      </c>
      <c r="D47" s="264"/>
      <c r="E47" s="841"/>
      <c r="F47" s="572"/>
      <c r="G47" s="366"/>
      <c r="H47" s="366"/>
      <c r="I47" s="366"/>
      <c r="J47" s="366"/>
      <c r="K47" s="366"/>
    </row>
    <row r="48" spans="1:11" ht="15" thickBot="1" x14ac:dyDescent="0.4">
      <c r="A48" s="366"/>
      <c r="B48" s="574"/>
      <c r="C48" s="575"/>
      <c r="D48" s="575"/>
      <c r="E48" s="576"/>
      <c r="F48" s="577"/>
      <c r="G48" s="366"/>
      <c r="H48" s="366"/>
      <c r="I48" s="366"/>
      <c r="J48" s="366"/>
      <c r="K48" s="366"/>
    </row>
    <row r="49" spans="1:11" x14ac:dyDescent="0.35">
      <c r="A49" s="366"/>
      <c r="B49" s="366"/>
      <c r="C49" s="366"/>
      <c r="D49" s="366"/>
      <c r="E49" s="366"/>
      <c r="F49" s="366"/>
      <c r="G49" s="366"/>
      <c r="H49" s="366"/>
      <c r="I49" s="366"/>
      <c r="J49" s="366"/>
      <c r="K49" s="366"/>
    </row>
    <row r="50" spans="1:11" x14ac:dyDescent="0.35">
      <c r="A50" s="366"/>
      <c r="B50" s="366"/>
      <c r="C50" s="366"/>
      <c r="D50" s="366"/>
      <c r="E50" s="366"/>
      <c r="F50" s="366"/>
      <c r="G50" s="366"/>
      <c r="H50" s="366"/>
      <c r="I50" s="366"/>
      <c r="J50" s="366"/>
      <c r="K50" s="366"/>
    </row>
    <row r="51" spans="1:11" x14ac:dyDescent="0.35">
      <c r="A51" s="366"/>
      <c r="B51" s="366"/>
      <c r="C51" s="366"/>
      <c r="D51" s="366"/>
      <c r="E51" s="366"/>
      <c r="F51" s="366"/>
      <c r="G51" s="366"/>
      <c r="H51" s="366"/>
      <c r="I51" s="366"/>
      <c r="J51" s="366"/>
      <c r="K51" s="366"/>
    </row>
  </sheetData>
  <sheetProtection algorithmName="SHA-512" hashValue="Lho0W7ZiQX+hZkOFKEVPSZ0YdfW45Ye45lggB8uTuG57KtNxgywTFT4knhuy4UXlNsIyBF0xk+cLFGYihTNKVA==" saltValue="R5jaH0apREdvpf/j2HvI1g==" spinCount="100000" sheet="1" formatCells="0" formatColumns="0" formatRows="0"/>
  <mergeCells count="5">
    <mergeCell ref="C43:D43"/>
    <mergeCell ref="E43:E44"/>
    <mergeCell ref="C15:E18"/>
    <mergeCell ref="C9:E9"/>
    <mergeCell ref="C11:E11"/>
  </mergeCells>
  <conditionalFormatting sqref="E23:E47">
    <cfRule type="containsText" dxfId="1" priority="1" operator="containsText" text="Cost listed on Form 8E. Please provide detail here. (Overwrite this text with your answer)">
      <formula>NOT(ISERROR(SEARCH("Cost listed on Form 8E. Please provide detail here. (Overwrite this text with your answer)",E23)))</formula>
    </cfRule>
  </conditionalFormatting>
  <pageMargins left="0.7" right="0.7" top="0.75" bottom="0.75" header="0.3" footer="0.3"/>
  <pageSetup scale="88" orientation="portrait" r:id="rId1"/>
  <headerFooter>
    <oddFooter>&amp;LForm 8E
Operating Pro Forma Details&amp;CCFA Forms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I98"/>
  <sheetViews>
    <sheetView showGridLines="0" tabSelected="1" topLeftCell="A58" zoomScaleNormal="100" workbookViewId="0">
      <selection activeCell="L71" sqref="L71"/>
    </sheetView>
  </sheetViews>
  <sheetFormatPr defaultColWidth="9.08984375" defaultRowHeight="14.5" x14ac:dyDescent="0.35"/>
  <cols>
    <col min="1" max="2" width="1.7265625" style="369" customWidth="1"/>
    <col min="3" max="4" width="22.81640625" style="369" customWidth="1"/>
    <col min="5" max="6" width="5.7265625" style="369" customWidth="1"/>
    <col min="7" max="7" width="9.08984375" style="369"/>
    <col min="8" max="8" width="22.81640625" style="369" customWidth="1"/>
    <col min="9" max="9" width="1.7265625" style="369" customWidth="1"/>
    <col min="10" max="16384" width="9.08984375" style="369"/>
  </cols>
  <sheetData>
    <row r="1" spans="2:9" s="366" customFormat="1" ht="15" thickBot="1" x14ac:dyDescent="0.4"/>
    <row r="2" spans="2:9" s="366" customFormat="1" ht="9" customHeight="1" x14ac:dyDescent="0.35">
      <c r="B2" s="578"/>
      <c r="C2" s="579"/>
      <c r="D2" s="579"/>
      <c r="E2" s="579"/>
      <c r="F2" s="579"/>
      <c r="G2" s="579"/>
      <c r="H2" s="579"/>
      <c r="I2" s="580"/>
    </row>
    <row r="3" spans="2:9" s="366" customFormat="1" ht="18.5" x14ac:dyDescent="0.45">
      <c r="B3" s="581"/>
      <c r="C3" s="2183" t="s">
        <v>425</v>
      </c>
      <c r="D3" s="2183"/>
      <c r="E3" s="2183"/>
      <c r="F3" s="2183"/>
      <c r="G3" s="2183"/>
      <c r="H3" s="2183"/>
      <c r="I3" s="582"/>
    </row>
    <row r="4" spans="2:9" s="366" customFormat="1" ht="15" customHeight="1" x14ac:dyDescent="0.35">
      <c r="B4" s="581"/>
      <c r="C4" s="451"/>
      <c r="D4" s="387"/>
      <c r="E4" s="387"/>
      <c r="F4" s="387"/>
      <c r="G4" s="387"/>
      <c r="H4" s="387"/>
      <c r="I4" s="582"/>
    </row>
    <row r="5" spans="2:9" s="366" customFormat="1" ht="15" thickBot="1" x14ac:dyDescent="0.4">
      <c r="B5" s="583"/>
      <c r="C5" s="2591" t="str">
        <f>IF('1'!G5="","Enter Project Name on Form 1",(CONCATENATE("Project Name: ",'1'!G5)))</f>
        <v>Enter Project Name on Form 1</v>
      </c>
      <c r="D5" s="2591"/>
      <c r="E5" s="2591"/>
      <c r="F5" s="2591"/>
      <c r="G5" s="2591"/>
      <c r="H5" s="1539"/>
      <c r="I5" s="584"/>
    </row>
    <row r="6" spans="2:9" s="366" customFormat="1" ht="15" customHeight="1" thickBot="1" x14ac:dyDescent="0.4">
      <c r="B6" s="581"/>
      <c r="C6" s="387"/>
      <c r="D6" s="387"/>
      <c r="E6" s="387"/>
      <c r="F6" s="387"/>
      <c r="G6" s="387"/>
      <c r="H6" s="387"/>
      <c r="I6" s="582"/>
    </row>
    <row r="7" spans="2:9" s="366" customFormat="1" x14ac:dyDescent="0.35">
      <c r="B7" s="581"/>
      <c r="C7" s="2566" t="s">
        <v>426</v>
      </c>
      <c r="D7" s="2567"/>
      <c r="E7" s="2567"/>
      <c r="F7" s="2567"/>
      <c r="G7" s="2567"/>
      <c r="H7" s="2568"/>
      <c r="I7" s="582"/>
    </row>
    <row r="8" spans="2:9" s="366" customFormat="1" x14ac:dyDescent="0.35">
      <c r="B8" s="581"/>
      <c r="C8" s="312" t="s">
        <v>427</v>
      </c>
      <c r="D8" s="2584" t="str">
        <f>IF('1'!G8="","Enter Organization Name on Form 1A",'1'!G8)</f>
        <v>Enter Organization Name on Form 1A</v>
      </c>
      <c r="E8" s="2584"/>
      <c r="F8" s="2584"/>
      <c r="G8" s="2584"/>
      <c r="H8" s="2592"/>
      <c r="I8" s="582"/>
    </row>
    <row r="9" spans="2:9" s="366" customFormat="1" x14ac:dyDescent="0.35">
      <c r="B9" s="581"/>
      <c r="C9" s="312" t="s">
        <v>428</v>
      </c>
      <c r="D9" s="2571"/>
      <c r="E9" s="2571"/>
      <c r="F9" s="2571"/>
      <c r="G9" s="2571"/>
      <c r="H9" s="2572"/>
      <c r="I9" s="582"/>
    </row>
    <row r="10" spans="2:9" s="366" customFormat="1" x14ac:dyDescent="0.35">
      <c r="B10" s="581"/>
      <c r="C10" s="312" t="s">
        <v>13</v>
      </c>
      <c r="D10" s="1796"/>
      <c r="E10" s="387" t="s">
        <v>429</v>
      </c>
      <c r="F10" s="1778"/>
      <c r="G10" s="387" t="s">
        <v>430</v>
      </c>
      <c r="H10" s="1798"/>
      <c r="I10" s="582"/>
    </row>
    <row r="11" spans="2:9" s="366" customFormat="1" x14ac:dyDescent="0.35">
      <c r="B11" s="581"/>
      <c r="C11" s="312" t="s">
        <v>431</v>
      </c>
      <c r="D11" s="2569"/>
      <c r="E11" s="2569"/>
      <c r="F11" s="2569"/>
      <c r="G11" s="2569"/>
      <c r="H11" s="2570"/>
      <c r="I11" s="582"/>
    </row>
    <row r="12" spans="2:9" s="366" customFormat="1" x14ac:dyDescent="0.35">
      <c r="B12" s="581"/>
      <c r="C12" s="321" t="s">
        <v>432</v>
      </c>
      <c r="D12" s="2582"/>
      <c r="E12" s="2582"/>
      <c r="F12" s="2582"/>
      <c r="G12" s="2582"/>
      <c r="H12" s="2583"/>
      <c r="I12" s="582"/>
    </row>
    <row r="13" spans="2:9" x14ac:dyDescent="0.35">
      <c r="B13" s="585"/>
      <c r="C13" s="268"/>
      <c r="D13" s="269"/>
      <c r="E13" s="270"/>
      <c r="F13" s="270"/>
      <c r="G13" s="270"/>
      <c r="H13" s="271"/>
      <c r="I13" s="586"/>
    </row>
    <row r="14" spans="2:9" s="366" customFormat="1" ht="26.5" x14ac:dyDescent="0.35">
      <c r="B14" s="581"/>
      <c r="C14" s="311" t="s">
        <v>433</v>
      </c>
      <c r="D14" s="2569"/>
      <c r="E14" s="2569"/>
      <c r="F14" s="2569"/>
      <c r="G14" s="2569"/>
      <c r="H14" s="2570"/>
      <c r="I14" s="582"/>
    </row>
    <row r="15" spans="2:9" s="366" customFormat="1" x14ac:dyDescent="0.35">
      <c r="B15" s="581"/>
      <c r="C15" s="312" t="s">
        <v>4</v>
      </c>
      <c r="D15" s="2170"/>
      <c r="E15" s="2170"/>
      <c r="F15" s="2170"/>
      <c r="G15" s="198" t="s">
        <v>434</v>
      </c>
      <c r="H15" s="1798"/>
      <c r="I15" s="582"/>
    </row>
    <row r="16" spans="2:9" s="366" customFormat="1" x14ac:dyDescent="0.35">
      <c r="B16" s="581"/>
      <c r="C16" s="312" t="s">
        <v>5</v>
      </c>
      <c r="D16" s="2569"/>
      <c r="E16" s="2569"/>
      <c r="F16" s="2569"/>
      <c r="G16" s="2569"/>
      <c r="H16" s="2570"/>
      <c r="I16" s="582"/>
    </row>
    <row r="17" spans="2:9" s="366" customFormat="1" x14ac:dyDescent="0.35">
      <c r="B17" s="581"/>
      <c r="C17" s="313" t="s">
        <v>435</v>
      </c>
      <c r="D17" s="2586" t="str">
        <f>IF('1'!G10="","Enter Contact Name on Form 1A",'1'!G10)</f>
        <v>Enter Contact Name on Form 1A</v>
      </c>
      <c r="E17" s="2586"/>
      <c r="F17" s="2586"/>
      <c r="G17" s="2586"/>
      <c r="H17" s="2587"/>
      <c r="I17" s="582"/>
    </row>
    <row r="18" spans="2:9" s="366" customFormat="1" x14ac:dyDescent="0.35">
      <c r="B18" s="581"/>
      <c r="C18" s="312" t="s">
        <v>4</v>
      </c>
      <c r="D18" s="2590" t="str">
        <f>IF('1'!G12="","Enter Phone Number on Form 1A",'1'!G12)</f>
        <v>Enter Phone Number on Form 1A</v>
      </c>
      <c r="E18" s="2590"/>
      <c r="F18" s="2590"/>
      <c r="G18" s="198" t="s">
        <v>434</v>
      </c>
      <c r="H18" s="1798"/>
      <c r="I18" s="582"/>
    </row>
    <row r="19" spans="2:9" s="366" customFormat="1" x14ac:dyDescent="0.35">
      <c r="B19" s="581"/>
      <c r="C19" s="312" t="s">
        <v>5</v>
      </c>
      <c r="D19" s="2588" t="str">
        <f>IF('1'!J12="","Enter Email on Form 1A",'1'!J12)</f>
        <v>Enter Email on Form 1A</v>
      </c>
      <c r="E19" s="2588"/>
      <c r="F19" s="2588"/>
      <c r="G19" s="2588"/>
      <c r="H19" s="2589"/>
      <c r="I19" s="582"/>
    </row>
    <row r="20" spans="2:9" s="366" customFormat="1" ht="15" thickBot="1" x14ac:dyDescent="0.4">
      <c r="B20" s="581"/>
      <c r="C20" s="314"/>
      <c r="D20" s="317"/>
      <c r="E20" s="317"/>
      <c r="F20" s="317"/>
      <c r="G20" s="317"/>
      <c r="H20" s="318"/>
      <c r="I20" s="582"/>
    </row>
    <row r="21" spans="2:9" s="366" customFormat="1" ht="7.5" customHeight="1" thickBot="1" x14ac:dyDescent="0.4">
      <c r="B21" s="581"/>
      <c r="C21" s="387"/>
      <c r="D21" s="387"/>
      <c r="E21" s="387"/>
      <c r="F21" s="387"/>
      <c r="G21" s="387"/>
      <c r="H21" s="387"/>
      <c r="I21" s="582"/>
    </row>
    <row r="22" spans="2:9" s="366" customFormat="1" x14ac:dyDescent="0.35">
      <c r="B22" s="581"/>
      <c r="C22" s="2566" t="s">
        <v>436</v>
      </c>
      <c r="D22" s="2567"/>
      <c r="E22" s="2567"/>
      <c r="F22" s="2567"/>
      <c r="G22" s="2567"/>
      <c r="H22" s="2568"/>
      <c r="I22" s="582"/>
    </row>
    <row r="23" spans="2:9" s="366" customFormat="1" x14ac:dyDescent="0.35">
      <c r="B23" s="581"/>
      <c r="C23" s="312" t="s">
        <v>427</v>
      </c>
      <c r="D23" s="2588" t="str">
        <f>IF('1'!G15="","Enter Firm Name on Form 1A, if applicable",'1'!G15)</f>
        <v>Enter Firm Name on Form 1A, if applicable</v>
      </c>
      <c r="E23" s="2588"/>
      <c r="F23" s="2588"/>
      <c r="G23" s="2588"/>
      <c r="H23" s="2589"/>
      <c r="I23" s="582"/>
    </row>
    <row r="24" spans="2:9" s="366" customFormat="1" x14ac:dyDescent="0.35">
      <c r="B24" s="581"/>
      <c r="C24" s="313" t="s">
        <v>435</v>
      </c>
      <c r="D24" s="2586" t="str">
        <f>IF('1'!G17="","Enter Contact Name on Form 1A",'1'!G17)</f>
        <v>Enter Contact Name on Form 1A</v>
      </c>
      <c r="E24" s="2586"/>
      <c r="F24" s="2586"/>
      <c r="G24" s="2586"/>
      <c r="H24" s="2587"/>
      <c r="I24" s="582"/>
    </row>
    <row r="25" spans="2:9" s="366" customFormat="1" x14ac:dyDescent="0.35">
      <c r="B25" s="581"/>
      <c r="C25" s="312" t="s">
        <v>428</v>
      </c>
      <c r="D25" s="2571"/>
      <c r="E25" s="2571"/>
      <c r="F25" s="2571"/>
      <c r="G25" s="2571"/>
      <c r="H25" s="2572"/>
      <c r="I25" s="582"/>
    </row>
    <row r="26" spans="2:9" s="366" customFormat="1" x14ac:dyDescent="0.35">
      <c r="B26" s="581"/>
      <c r="C26" s="312" t="s">
        <v>13</v>
      </c>
      <c r="D26" s="1796"/>
      <c r="E26" s="387" t="s">
        <v>429</v>
      </c>
      <c r="F26" s="1778"/>
      <c r="G26" s="387" t="s">
        <v>430</v>
      </c>
      <c r="H26" s="315"/>
      <c r="I26" s="582"/>
    </row>
    <row r="27" spans="2:9" s="366" customFormat="1" x14ac:dyDescent="0.35">
      <c r="B27" s="581"/>
      <c r="C27" s="312" t="s">
        <v>4</v>
      </c>
      <c r="D27" s="2588" t="str">
        <f>IF('1'!G19="","Enter Phone Number on Form 1A",'1'!G19)</f>
        <v>Enter Phone Number on Form 1A</v>
      </c>
      <c r="E27" s="2588"/>
      <c r="F27" s="198" t="s">
        <v>434</v>
      </c>
      <c r="G27" s="2170"/>
      <c r="H27" s="2585"/>
      <c r="I27" s="582"/>
    </row>
    <row r="28" spans="2:9" s="366" customFormat="1" x14ac:dyDescent="0.35">
      <c r="B28" s="581"/>
      <c r="C28" s="312" t="s">
        <v>5</v>
      </c>
      <c r="D28" s="2588" t="str">
        <f>IF('1'!J19="","Enter Email on Form 1A",'1'!J19)</f>
        <v>Enter Email on Form 1A</v>
      </c>
      <c r="E28" s="2588"/>
      <c r="F28" s="2588"/>
      <c r="G28" s="2588"/>
      <c r="H28" s="2589"/>
      <c r="I28" s="582"/>
    </row>
    <row r="29" spans="2:9" s="366" customFormat="1" ht="15" thickBot="1" x14ac:dyDescent="0.4">
      <c r="B29" s="581"/>
      <c r="C29" s="314"/>
      <c r="D29" s="317"/>
      <c r="E29" s="317"/>
      <c r="F29" s="317"/>
      <c r="G29" s="317"/>
      <c r="H29" s="318"/>
      <c r="I29" s="582"/>
    </row>
    <row r="30" spans="2:9" s="366" customFormat="1" ht="7.5" customHeight="1" thickBot="1" x14ac:dyDescent="0.4">
      <c r="B30" s="581"/>
      <c r="C30" s="316"/>
      <c r="D30" s="387"/>
      <c r="E30" s="387"/>
      <c r="F30" s="387"/>
      <c r="G30" s="387"/>
      <c r="H30" s="387"/>
      <c r="I30" s="582"/>
    </row>
    <row r="31" spans="2:9" s="366" customFormat="1" x14ac:dyDescent="0.35">
      <c r="B31" s="581"/>
      <c r="C31" s="2566" t="s">
        <v>178</v>
      </c>
      <c r="D31" s="2567"/>
      <c r="E31" s="2567"/>
      <c r="F31" s="2567"/>
      <c r="G31" s="2567"/>
      <c r="H31" s="2568"/>
      <c r="I31" s="582"/>
    </row>
    <row r="32" spans="2:9" s="366" customFormat="1" x14ac:dyDescent="0.35">
      <c r="B32" s="581"/>
      <c r="C32" s="312" t="s">
        <v>427</v>
      </c>
      <c r="D32" s="2569"/>
      <c r="E32" s="2569"/>
      <c r="F32" s="2569"/>
      <c r="G32" s="2569"/>
      <c r="H32" s="2570"/>
      <c r="I32" s="582"/>
    </row>
    <row r="33" spans="2:9" s="366" customFormat="1" x14ac:dyDescent="0.35">
      <c r="B33" s="581"/>
      <c r="C33" s="313" t="s">
        <v>435</v>
      </c>
      <c r="D33" s="2571"/>
      <c r="E33" s="2571"/>
      <c r="F33" s="2571"/>
      <c r="G33" s="2571"/>
      <c r="H33" s="2572"/>
      <c r="I33" s="582"/>
    </row>
    <row r="34" spans="2:9" s="366" customFormat="1" x14ac:dyDescent="0.35">
      <c r="B34" s="581"/>
      <c r="C34" s="312" t="s">
        <v>4</v>
      </c>
      <c r="D34" s="1797"/>
      <c r="E34" s="387" t="s">
        <v>5</v>
      </c>
      <c r="F34" s="2569"/>
      <c r="G34" s="2569"/>
      <c r="H34" s="2570"/>
      <c r="I34" s="582"/>
    </row>
    <row r="35" spans="2:9" s="366" customFormat="1" ht="15" thickBot="1" x14ac:dyDescent="0.4">
      <c r="B35" s="581"/>
      <c r="C35" s="314"/>
      <c r="D35" s="317"/>
      <c r="E35" s="317"/>
      <c r="F35" s="317"/>
      <c r="G35" s="317"/>
      <c r="H35" s="318"/>
      <c r="I35" s="582"/>
    </row>
    <row r="36" spans="2:9" s="366" customFormat="1" ht="7.5" customHeight="1" thickBot="1" x14ac:dyDescent="0.4">
      <c r="B36" s="581"/>
      <c r="C36" s="387"/>
      <c r="D36" s="387"/>
      <c r="E36" s="387"/>
      <c r="F36" s="387"/>
      <c r="G36" s="387"/>
      <c r="H36" s="387"/>
      <c r="I36" s="582"/>
    </row>
    <row r="37" spans="2:9" s="366" customFormat="1" x14ac:dyDescent="0.35">
      <c r="B37" s="581"/>
      <c r="C37" s="2566" t="s">
        <v>437</v>
      </c>
      <c r="D37" s="2567"/>
      <c r="E37" s="2567"/>
      <c r="F37" s="2567"/>
      <c r="G37" s="2567"/>
      <c r="H37" s="2568"/>
      <c r="I37" s="582"/>
    </row>
    <row r="38" spans="2:9" s="366" customFormat="1" x14ac:dyDescent="0.35">
      <c r="B38" s="581"/>
      <c r="C38" s="312" t="s">
        <v>427</v>
      </c>
      <c r="D38" s="2569"/>
      <c r="E38" s="2569"/>
      <c r="F38" s="2569"/>
      <c r="G38" s="2569"/>
      <c r="H38" s="2570"/>
      <c r="I38" s="582"/>
    </row>
    <row r="39" spans="2:9" s="366" customFormat="1" x14ac:dyDescent="0.35">
      <c r="B39" s="581"/>
      <c r="C39" s="313" t="s">
        <v>435</v>
      </c>
      <c r="D39" s="2571"/>
      <c r="E39" s="2571"/>
      <c r="F39" s="2571"/>
      <c r="G39" s="2571"/>
      <c r="H39" s="2572"/>
      <c r="I39" s="582"/>
    </row>
    <row r="40" spans="2:9" s="366" customFormat="1" x14ac:dyDescent="0.35">
      <c r="B40" s="581"/>
      <c r="C40" s="312" t="s">
        <v>4</v>
      </c>
      <c r="D40" s="1797"/>
      <c r="E40" s="387" t="s">
        <v>5</v>
      </c>
      <c r="F40" s="2569"/>
      <c r="G40" s="2569"/>
      <c r="H40" s="2570"/>
      <c r="I40" s="582"/>
    </row>
    <row r="41" spans="2:9" s="366" customFormat="1" ht="15" thickBot="1" x14ac:dyDescent="0.4">
      <c r="B41" s="581"/>
      <c r="C41" s="314"/>
      <c r="D41" s="317"/>
      <c r="E41" s="317"/>
      <c r="F41" s="317"/>
      <c r="G41" s="317"/>
      <c r="H41" s="318"/>
      <c r="I41" s="582"/>
    </row>
    <row r="42" spans="2:9" s="366" customFormat="1" ht="9" customHeight="1" thickBot="1" x14ac:dyDescent="0.4">
      <c r="B42" s="581"/>
      <c r="C42" s="319"/>
      <c r="D42" s="319"/>
      <c r="E42" s="319"/>
      <c r="F42" s="319"/>
      <c r="G42" s="319"/>
      <c r="H42" s="319"/>
      <c r="I42" s="582"/>
    </row>
    <row r="43" spans="2:9" s="366" customFormat="1" x14ac:dyDescent="0.35">
      <c r="B43" s="581"/>
      <c r="C43" s="2566" t="s">
        <v>438</v>
      </c>
      <c r="D43" s="2576"/>
      <c r="E43" s="2576"/>
      <c r="F43" s="2576"/>
      <c r="G43" s="2576"/>
      <c r="H43" s="2568"/>
      <c r="I43" s="582"/>
    </row>
    <row r="44" spans="2:9" s="366" customFormat="1" x14ac:dyDescent="0.35">
      <c r="B44" s="581"/>
      <c r="C44" s="312" t="s">
        <v>427</v>
      </c>
      <c r="D44" s="2569"/>
      <c r="E44" s="2569"/>
      <c r="F44" s="2569"/>
      <c r="G44" s="2569"/>
      <c r="H44" s="2570"/>
      <c r="I44" s="582"/>
    </row>
    <row r="45" spans="2:9" s="366" customFormat="1" x14ac:dyDescent="0.35">
      <c r="B45" s="581"/>
      <c r="C45" s="313" t="s">
        <v>435</v>
      </c>
      <c r="D45" s="2580"/>
      <c r="E45" s="2580"/>
      <c r="F45" s="2580"/>
      <c r="G45" s="2580"/>
      <c r="H45" s="2581"/>
      <c r="I45" s="582"/>
    </row>
    <row r="46" spans="2:9" s="366" customFormat="1" x14ac:dyDescent="0.35">
      <c r="B46" s="581"/>
      <c r="C46" s="312" t="s">
        <v>4</v>
      </c>
      <c r="D46" s="1795"/>
      <c r="E46" s="387" t="s">
        <v>5</v>
      </c>
      <c r="F46" s="2569"/>
      <c r="G46" s="2569"/>
      <c r="H46" s="2570"/>
      <c r="I46" s="582"/>
    </row>
    <row r="47" spans="2:9" s="366" customFormat="1" ht="15" thickBot="1" x14ac:dyDescent="0.4">
      <c r="B47" s="581"/>
      <c r="C47" s="314"/>
      <c r="D47" s="329"/>
      <c r="E47" s="329"/>
      <c r="F47" s="329"/>
      <c r="G47" s="329"/>
      <c r="H47" s="330"/>
      <c r="I47" s="582"/>
    </row>
    <row r="48" spans="2:9" s="366" customFormat="1" ht="7.5" customHeight="1" thickBot="1" x14ac:dyDescent="0.4">
      <c r="B48" s="562"/>
      <c r="C48" s="319"/>
      <c r="D48" s="319"/>
      <c r="E48" s="319"/>
      <c r="F48" s="319"/>
      <c r="G48" s="319"/>
      <c r="H48" s="319"/>
      <c r="I48" s="563"/>
    </row>
    <row r="49" spans="2:9" s="366" customFormat="1" ht="9" customHeight="1" x14ac:dyDescent="0.35">
      <c r="B49" s="578"/>
      <c r="C49" s="579"/>
      <c r="D49" s="579"/>
      <c r="E49" s="579"/>
      <c r="F49" s="579"/>
      <c r="G49" s="579"/>
      <c r="H49" s="579"/>
      <c r="I49" s="580"/>
    </row>
    <row r="50" spans="2:9" s="366" customFormat="1" ht="18.5" x14ac:dyDescent="0.45">
      <c r="B50" s="581"/>
      <c r="C50" s="2183" t="s">
        <v>527</v>
      </c>
      <c r="D50" s="2183"/>
      <c r="E50" s="2183"/>
      <c r="F50" s="2183"/>
      <c r="G50" s="2183"/>
      <c r="H50" s="2183"/>
      <c r="I50" s="582"/>
    </row>
    <row r="51" spans="2:9" s="366" customFormat="1" ht="15" customHeight="1" x14ac:dyDescent="0.35">
      <c r="B51" s="581"/>
      <c r="C51" s="451"/>
      <c r="D51" s="387"/>
      <c r="E51" s="387"/>
      <c r="F51" s="387"/>
      <c r="G51" s="387"/>
      <c r="H51" s="387"/>
      <c r="I51" s="582"/>
    </row>
    <row r="52" spans="2:9" s="366" customFormat="1" x14ac:dyDescent="0.35">
      <c r="B52" s="583"/>
      <c r="C52" s="348" t="s">
        <v>0</v>
      </c>
      <c r="D52" s="2584" t="str">
        <f>IF('1'!G5="","Enter Project Name on Form 1A",'1'!G5)</f>
        <v>Enter Project Name on Form 1A</v>
      </c>
      <c r="E52" s="2584"/>
      <c r="F52" s="2584"/>
      <c r="G52" s="2584"/>
      <c r="H52" s="2584"/>
      <c r="I52" s="584"/>
    </row>
    <row r="53" spans="2:9" s="366" customFormat="1" ht="15" customHeight="1" thickBot="1" x14ac:dyDescent="0.4">
      <c r="B53" s="581"/>
      <c r="C53" s="387"/>
      <c r="D53" s="387"/>
      <c r="E53" s="387"/>
      <c r="F53" s="387"/>
      <c r="G53" s="387"/>
      <c r="H53" s="387"/>
      <c r="I53" s="582"/>
    </row>
    <row r="54" spans="2:9" s="366" customFormat="1" x14ac:dyDescent="0.35">
      <c r="B54" s="581"/>
      <c r="C54" s="2575" t="s">
        <v>1163</v>
      </c>
      <c r="D54" s="2576"/>
      <c r="E54" s="2576"/>
      <c r="F54" s="2576"/>
      <c r="G54" s="2576"/>
      <c r="H54" s="2577"/>
      <c r="I54" s="582"/>
    </row>
    <row r="55" spans="2:9" s="366" customFormat="1" x14ac:dyDescent="0.35">
      <c r="B55" s="581"/>
      <c r="C55" s="1575" t="s">
        <v>1164</v>
      </c>
      <c r="D55" s="2578"/>
      <c r="E55" s="2578"/>
      <c r="F55" s="2578"/>
      <c r="G55" s="2578"/>
      <c r="H55" s="2579"/>
      <c r="I55" s="582"/>
    </row>
    <row r="56" spans="2:9" s="366" customFormat="1" x14ac:dyDescent="0.35">
      <c r="B56" s="581"/>
      <c r="C56" s="1575" t="s">
        <v>428</v>
      </c>
      <c r="D56" s="2580"/>
      <c r="E56" s="2580"/>
      <c r="F56" s="2580"/>
      <c r="G56" s="2580"/>
      <c r="H56" s="2581"/>
      <c r="I56" s="582"/>
    </row>
    <row r="57" spans="2:9" s="366" customFormat="1" x14ac:dyDescent="0.35">
      <c r="B57" s="581"/>
      <c r="C57" s="1575" t="s">
        <v>13</v>
      </c>
      <c r="D57" s="1796"/>
      <c r="E57" s="2131" t="s">
        <v>429</v>
      </c>
      <c r="F57" s="1778"/>
      <c r="G57" s="2131" t="s">
        <v>430</v>
      </c>
      <c r="H57" s="1798"/>
      <c r="I57" s="582"/>
    </row>
    <row r="58" spans="2:9" s="366" customFormat="1" x14ac:dyDescent="0.35">
      <c r="B58" s="581"/>
      <c r="C58" s="313" t="s">
        <v>435</v>
      </c>
      <c r="D58" s="2571"/>
      <c r="E58" s="2569"/>
      <c r="F58" s="2571"/>
      <c r="G58" s="2569"/>
      <c r="H58" s="2572"/>
      <c r="I58" s="582"/>
    </row>
    <row r="59" spans="2:9" s="366" customFormat="1" x14ac:dyDescent="0.35">
      <c r="B59" s="581"/>
      <c r="C59" s="312" t="s">
        <v>4</v>
      </c>
      <c r="D59" s="1797"/>
      <c r="E59" s="387" t="s">
        <v>5</v>
      </c>
      <c r="F59" s="2569"/>
      <c r="G59" s="2569"/>
      <c r="H59" s="2570"/>
      <c r="I59" s="582"/>
    </row>
    <row r="60" spans="2:9" s="366" customFormat="1" x14ac:dyDescent="0.35">
      <c r="B60" s="581"/>
      <c r="C60" s="1575" t="s">
        <v>431</v>
      </c>
      <c r="D60" s="2569"/>
      <c r="E60" s="2569"/>
      <c r="F60" s="2569"/>
      <c r="G60" s="2569"/>
      <c r="H60" s="2570"/>
      <c r="I60" s="582"/>
    </row>
    <row r="61" spans="2:9" s="366" customFormat="1" ht="15" thickBot="1" x14ac:dyDescent="0.4">
      <c r="B61" s="581"/>
      <c r="C61" s="1576"/>
      <c r="D61" s="2573"/>
      <c r="E61" s="2573"/>
      <c r="F61" s="2573"/>
      <c r="G61" s="2573"/>
      <c r="H61" s="2574"/>
      <c r="I61" s="582"/>
    </row>
    <row r="62" spans="2:9" s="366" customFormat="1" ht="7.5" customHeight="1" thickBot="1" x14ac:dyDescent="0.4">
      <c r="B62" s="581"/>
      <c r="C62" s="387"/>
      <c r="D62" s="387"/>
      <c r="E62" s="387"/>
      <c r="F62" s="387"/>
      <c r="G62" s="387"/>
      <c r="H62" s="387"/>
      <c r="I62" s="582"/>
    </row>
    <row r="63" spans="2:9" s="366" customFormat="1" x14ac:dyDescent="0.35">
      <c r="B63" s="581"/>
      <c r="C63" s="2566" t="s">
        <v>439</v>
      </c>
      <c r="D63" s="2567"/>
      <c r="E63" s="2567"/>
      <c r="F63" s="2567"/>
      <c r="G63" s="2567"/>
      <c r="H63" s="2568"/>
      <c r="I63" s="582"/>
    </row>
    <row r="64" spans="2:9" s="366" customFormat="1" x14ac:dyDescent="0.35">
      <c r="B64" s="581"/>
      <c r="C64" s="312" t="s">
        <v>427</v>
      </c>
      <c r="D64" s="2569"/>
      <c r="E64" s="2569"/>
      <c r="F64" s="2569"/>
      <c r="G64" s="2569"/>
      <c r="H64" s="2570"/>
      <c r="I64" s="582"/>
    </row>
    <row r="65" spans="2:9" s="366" customFormat="1" x14ac:dyDescent="0.35">
      <c r="B65" s="581"/>
      <c r="C65" s="313" t="s">
        <v>435</v>
      </c>
      <c r="D65" s="2571"/>
      <c r="E65" s="2571"/>
      <c r="F65" s="2571"/>
      <c r="G65" s="2571"/>
      <c r="H65" s="2572"/>
      <c r="I65" s="582"/>
    </row>
    <row r="66" spans="2:9" s="366" customFormat="1" x14ac:dyDescent="0.35">
      <c r="B66" s="581"/>
      <c r="C66" s="312" t="s">
        <v>428</v>
      </c>
      <c r="D66" s="2571"/>
      <c r="E66" s="2571"/>
      <c r="F66" s="2571"/>
      <c r="G66" s="2571"/>
      <c r="H66" s="2572"/>
      <c r="I66" s="582"/>
    </row>
    <row r="67" spans="2:9" s="366" customFormat="1" x14ac:dyDescent="0.35">
      <c r="B67" s="581"/>
      <c r="C67" s="312" t="s">
        <v>13</v>
      </c>
      <c r="D67" s="1796"/>
      <c r="E67" s="387" t="s">
        <v>429</v>
      </c>
      <c r="F67" s="1778"/>
      <c r="G67" s="387" t="s">
        <v>430</v>
      </c>
      <c r="H67" s="1798"/>
      <c r="I67" s="582"/>
    </row>
    <row r="68" spans="2:9" s="366" customFormat="1" x14ac:dyDescent="0.35">
      <c r="B68" s="581"/>
      <c r="C68" s="312" t="s">
        <v>4</v>
      </c>
      <c r="D68" s="1797"/>
      <c r="E68" s="387" t="s">
        <v>5</v>
      </c>
      <c r="F68" s="2569"/>
      <c r="G68" s="2569"/>
      <c r="H68" s="2570"/>
      <c r="I68" s="582"/>
    </row>
    <row r="69" spans="2:9" s="366" customFormat="1" ht="15" thickBot="1" x14ac:dyDescent="0.4">
      <c r="B69" s="583"/>
      <c r="C69" s="314"/>
      <c r="D69" s="317"/>
      <c r="E69" s="317"/>
      <c r="F69" s="317"/>
      <c r="G69" s="317"/>
      <c r="H69" s="318"/>
      <c r="I69" s="584"/>
    </row>
    <row r="70" spans="2:9" s="366" customFormat="1" ht="7.5" customHeight="1" thickBot="1" x14ac:dyDescent="0.4">
      <c r="B70" s="581"/>
      <c r="C70" s="387"/>
      <c r="D70" s="387"/>
      <c r="E70" s="387"/>
      <c r="F70" s="387"/>
      <c r="G70" s="387"/>
      <c r="H70" s="387"/>
      <c r="I70" s="582"/>
    </row>
    <row r="71" spans="2:9" s="366" customFormat="1" x14ac:dyDescent="0.35">
      <c r="B71" s="581"/>
      <c r="C71" s="2566" t="s">
        <v>1495</v>
      </c>
      <c r="D71" s="2567"/>
      <c r="E71" s="2567"/>
      <c r="F71" s="2567"/>
      <c r="G71" s="2567"/>
      <c r="H71" s="2568"/>
      <c r="I71" s="582"/>
    </row>
    <row r="72" spans="2:9" s="366" customFormat="1" x14ac:dyDescent="0.35">
      <c r="B72" s="581"/>
      <c r="C72" s="312" t="s">
        <v>427</v>
      </c>
      <c r="D72" s="2569"/>
      <c r="E72" s="2569"/>
      <c r="F72" s="2569"/>
      <c r="G72" s="2569"/>
      <c r="H72" s="2570"/>
      <c r="I72" s="582"/>
    </row>
    <row r="73" spans="2:9" s="366" customFormat="1" x14ac:dyDescent="0.35">
      <c r="B73" s="581"/>
      <c r="C73" s="313" t="s">
        <v>435</v>
      </c>
      <c r="D73" s="2571"/>
      <c r="E73" s="2571"/>
      <c r="F73" s="2571"/>
      <c r="G73" s="2571"/>
      <c r="H73" s="2572"/>
      <c r="I73" s="582"/>
    </row>
    <row r="74" spans="2:9" s="366" customFormat="1" x14ac:dyDescent="0.35">
      <c r="B74" s="581"/>
      <c r="C74" s="312" t="s">
        <v>428</v>
      </c>
      <c r="D74" s="2571"/>
      <c r="E74" s="2571"/>
      <c r="F74" s="2571"/>
      <c r="G74" s="2571"/>
      <c r="H74" s="2572"/>
      <c r="I74" s="582"/>
    </row>
    <row r="75" spans="2:9" s="366" customFormat="1" x14ac:dyDescent="0.35">
      <c r="B75" s="581"/>
      <c r="C75" s="312" t="s">
        <v>13</v>
      </c>
      <c r="D75" s="1796"/>
      <c r="E75" s="387" t="s">
        <v>429</v>
      </c>
      <c r="F75" s="1778"/>
      <c r="G75" s="387" t="s">
        <v>430</v>
      </c>
      <c r="H75" s="1798"/>
      <c r="I75" s="582"/>
    </row>
    <row r="76" spans="2:9" s="366" customFormat="1" x14ac:dyDescent="0.35">
      <c r="B76" s="581"/>
      <c r="C76" s="312" t="s">
        <v>4</v>
      </c>
      <c r="D76" s="1797"/>
      <c r="E76" s="387" t="s">
        <v>5</v>
      </c>
      <c r="F76" s="2569"/>
      <c r="G76" s="2569"/>
      <c r="H76" s="2570"/>
      <c r="I76" s="582"/>
    </row>
    <row r="77" spans="2:9" s="366" customFormat="1" ht="15" thickBot="1" x14ac:dyDescent="0.4">
      <c r="B77" s="583"/>
      <c r="C77" s="314"/>
      <c r="D77" s="317"/>
      <c r="E77" s="317"/>
      <c r="F77" s="317"/>
      <c r="G77" s="317"/>
      <c r="H77" s="318"/>
      <c r="I77" s="584"/>
    </row>
    <row r="78" spans="2:9" s="366" customFormat="1" ht="7.5" customHeight="1" thickBot="1" x14ac:dyDescent="0.4">
      <c r="B78" s="581"/>
      <c r="C78" s="320"/>
      <c r="D78" s="1774"/>
      <c r="E78" s="1774"/>
      <c r="F78" s="1774"/>
      <c r="G78" s="1774"/>
      <c r="H78" s="320"/>
      <c r="I78" s="582"/>
    </row>
    <row r="79" spans="2:9" s="366" customFormat="1" x14ac:dyDescent="0.35">
      <c r="B79" s="581"/>
      <c r="C79" s="2566" t="s">
        <v>440</v>
      </c>
      <c r="D79" s="2567"/>
      <c r="E79" s="2567"/>
      <c r="F79" s="2567"/>
      <c r="G79" s="2567"/>
      <c r="H79" s="2568"/>
      <c r="I79" s="582"/>
    </row>
    <row r="80" spans="2:9" s="366" customFormat="1" x14ac:dyDescent="0.35">
      <c r="B80" s="581"/>
      <c r="C80" s="312" t="s">
        <v>427</v>
      </c>
      <c r="D80" s="2569"/>
      <c r="E80" s="2569"/>
      <c r="F80" s="2569"/>
      <c r="G80" s="2569"/>
      <c r="H80" s="2570"/>
      <c r="I80" s="582"/>
    </row>
    <row r="81" spans="2:9" s="366" customFormat="1" x14ac:dyDescent="0.35">
      <c r="B81" s="581"/>
      <c r="C81" s="313" t="s">
        <v>435</v>
      </c>
      <c r="D81" s="2571"/>
      <c r="E81" s="2571"/>
      <c r="F81" s="2571"/>
      <c r="G81" s="2571"/>
      <c r="H81" s="2572"/>
      <c r="I81" s="582"/>
    </row>
    <row r="82" spans="2:9" s="366" customFormat="1" x14ac:dyDescent="0.35">
      <c r="B82" s="581"/>
      <c r="C82" s="312" t="s">
        <v>4</v>
      </c>
      <c r="D82" s="1797"/>
      <c r="E82" s="387" t="s">
        <v>5</v>
      </c>
      <c r="F82" s="2569"/>
      <c r="G82" s="2569"/>
      <c r="H82" s="2570"/>
      <c r="I82" s="582"/>
    </row>
    <row r="83" spans="2:9" s="366" customFormat="1" ht="15" thickBot="1" x14ac:dyDescent="0.4">
      <c r="B83" s="581"/>
      <c r="C83" s="314"/>
      <c r="D83" s="317"/>
      <c r="E83" s="317"/>
      <c r="F83" s="317"/>
      <c r="G83" s="317"/>
      <c r="H83" s="318"/>
      <c r="I83" s="582"/>
    </row>
    <row r="84" spans="2:9" s="366" customFormat="1" ht="7.5" customHeight="1" thickBot="1" x14ac:dyDescent="0.4">
      <c r="B84" s="581"/>
      <c r="C84" s="387"/>
      <c r="D84" s="387"/>
      <c r="E84" s="387"/>
      <c r="F84" s="387"/>
      <c r="G84" s="387"/>
      <c r="H84" s="387"/>
      <c r="I84" s="582"/>
    </row>
    <row r="85" spans="2:9" s="366" customFormat="1" x14ac:dyDescent="0.35">
      <c r="B85" s="581"/>
      <c r="C85" s="2566" t="s">
        <v>441</v>
      </c>
      <c r="D85" s="2567"/>
      <c r="E85" s="2567"/>
      <c r="F85" s="2567"/>
      <c r="G85" s="2567"/>
      <c r="H85" s="2568"/>
      <c r="I85" s="582"/>
    </row>
    <row r="86" spans="2:9" s="366" customFormat="1" x14ac:dyDescent="0.35">
      <c r="B86" s="581"/>
      <c r="C86" s="312" t="s">
        <v>427</v>
      </c>
      <c r="D86" s="2569"/>
      <c r="E86" s="2569"/>
      <c r="F86" s="2569"/>
      <c r="G86" s="2569"/>
      <c r="H86" s="2570"/>
      <c r="I86" s="582"/>
    </row>
    <row r="87" spans="2:9" s="366" customFormat="1" x14ac:dyDescent="0.35">
      <c r="B87" s="581"/>
      <c r="C87" s="313" t="s">
        <v>435</v>
      </c>
      <c r="D87" s="2571"/>
      <c r="E87" s="2571"/>
      <c r="F87" s="2571"/>
      <c r="G87" s="2571"/>
      <c r="H87" s="2572"/>
      <c r="I87" s="582"/>
    </row>
    <row r="88" spans="2:9" s="366" customFormat="1" x14ac:dyDescent="0.35">
      <c r="B88" s="581"/>
      <c r="C88" s="312" t="s">
        <v>4</v>
      </c>
      <c r="D88" s="1797"/>
      <c r="E88" s="387" t="s">
        <v>5</v>
      </c>
      <c r="F88" s="2569"/>
      <c r="G88" s="2569"/>
      <c r="H88" s="2570"/>
      <c r="I88" s="582"/>
    </row>
    <row r="89" spans="2:9" s="366" customFormat="1" ht="15" thickBot="1" x14ac:dyDescent="0.4">
      <c r="B89" s="581"/>
      <c r="C89" s="314"/>
      <c r="D89" s="317"/>
      <c r="E89" s="317"/>
      <c r="F89" s="317"/>
      <c r="G89" s="317"/>
      <c r="H89" s="318"/>
      <c r="I89" s="582"/>
    </row>
    <row r="90" spans="2:9" s="366" customFormat="1" ht="7.5" customHeight="1" thickBot="1" x14ac:dyDescent="0.4">
      <c r="B90" s="581"/>
      <c r="C90" s="387"/>
      <c r="D90" s="387"/>
      <c r="E90" s="387"/>
      <c r="F90" s="387"/>
      <c r="G90" s="387"/>
      <c r="H90" s="387"/>
      <c r="I90" s="582"/>
    </row>
    <row r="91" spans="2:9" s="366" customFormat="1" x14ac:dyDescent="0.35">
      <c r="B91" s="581"/>
      <c r="C91" s="2566" t="s">
        <v>442</v>
      </c>
      <c r="D91" s="2567"/>
      <c r="E91" s="2567"/>
      <c r="F91" s="2567"/>
      <c r="G91" s="2567"/>
      <c r="H91" s="2568"/>
      <c r="I91" s="582"/>
    </row>
    <row r="92" spans="2:9" s="366" customFormat="1" x14ac:dyDescent="0.35">
      <c r="B92" s="581"/>
      <c r="C92" s="312" t="s">
        <v>427</v>
      </c>
      <c r="D92" s="2569"/>
      <c r="E92" s="2569"/>
      <c r="F92" s="2569"/>
      <c r="G92" s="2569"/>
      <c r="H92" s="2570"/>
      <c r="I92" s="582"/>
    </row>
    <row r="93" spans="2:9" s="366" customFormat="1" x14ac:dyDescent="0.35">
      <c r="B93" s="581"/>
      <c r="C93" s="313" t="s">
        <v>435</v>
      </c>
      <c r="D93" s="2571"/>
      <c r="E93" s="2571"/>
      <c r="F93" s="2571"/>
      <c r="G93" s="2571"/>
      <c r="H93" s="2572"/>
      <c r="I93" s="582"/>
    </row>
    <row r="94" spans="2:9" s="366" customFormat="1" x14ac:dyDescent="0.35">
      <c r="B94" s="581"/>
      <c r="C94" s="312" t="s">
        <v>428</v>
      </c>
      <c r="D94" s="2571"/>
      <c r="E94" s="2571"/>
      <c r="F94" s="2571"/>
      <c r="G94" s="2571"/>
      <c r="H94" s="2572"/>
      <c r="I94" s="582"/>
    </row>
    <row r="95" spans="2:9" s="366" customFormat="1" x14ac:dyDescent="0.35">
      <c r="B95" s="581"/>
      <c r="C95" s="312" t="s">
        <v>13</v>
      </c>
      <c r="D95" s="1796"/>
      <c r="E95" s="387" t="s">
        <v>429</v>
      </c>
      <c r="F95" s="1778"/>
      <c r="G95" s="387" t="s">
        <v>430</v>
      </c>
      <c r="H95" s="1798"/>
      <c r="I95" s="582"/>
    </row>
    <row r="96" spans="2:9" s="366" customFormat="1" x14ac:dyDescent="0.35">
      <c r="B96" s="581"/>
      <c r="C96" s="312" t="s">
        <v>4</v>
      </c>
      <c r="D96" s="1797"/>
      <c r="E96" s="387" t="s">
        <v>5</v>
      </c>
      <c r="F96" s="2569"/>
      <c r="G96" s="2569"/>
      <c r="H96" s="2570"/>
      <c r="I96" s="582"/>
    </row>
    <row r="97" spans="2:9" s="366" customFormat="1" ht="15" thickBot="1" x14ac:dyDescent="0.4">
      <c r="B97" s="581"/>
      <c r="C97" s="314"/>
      <c r="D97" s="317"/>
      <c r="E97" s="317"/>
      <c r="F97" s="317"/>
      <c r="G97" s="317"/>
      <c r="H97" s="318"/>
      <c r="I97" s="582"/>
    </row>
    <row r="98" spans="2:9" s="366" customFormat="1" ht="9" customHeight="1" thickBot="1" x14ac:dyDescent="0.4">
      <c r="B98" s="562"/>
      <c r="C98" s="319"/>
      <c r="D98" s="319"/>
      <c r="E98" s="319"/>
      <c r="F98" s="319"/>
      <c r="G98" s="319"/>
      <c r="H98" s="319"/>
      <c r="I98" s="563"/>
    </row>
  </sheetData>
  <sheetProtection algorithmName="SHA-512" hashValue="Mt63w3XWCqiMQmXnHaMBGbh8yPIT6ZXCdVx4Ianly9Xn6z1BsbAgTzn4Epj/e+5MkO/89q4XCIcyPVddKPT1Fw==" saltValue="cq3TemZ6dZKSrb4wNZ8/Gw==" spinCount="100000" sheet="1" formatCells="0" formatColumns="0" formatRows="0"/>
  <mergeCells count="64">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74:H74"/>
    <mergeCell ref="C37:H37"/>
    <mergeCell ref="D38:H38"/>
    <mergeCell ref="D39:H39"/>
    <mergeCell ref="D73:H73"/>
    <mergeCell ref="D52:H52"/>
    <mergeCell ref="D72:H72"/>
    <mergeCell ref="C50:H50"/>
    <mergeCell ref="D44:H44"/>
    <mergeCell ref="D45:H45"/>
    <mergeCell ref="F46:H46"/>
    <mergeCell ref="C71:H71"/>
    <mergeCell ref="C43:H43"/>
    <mergeCell ref="D81:H81"/>
    <mergeCell ref="C3:H3"/>
    <mergeCell ref="D94:H94"/>
    <mergeCell ref="F96:H96"/>
    <mergeCell ref="C85:H85"/>
    <mergeCell ref="D86:H86"/>
    <mergeCell ref="D87:H87"/>
    <mergeCell ref="F88:H88"/>
    <mergeCell ref="C91:H91"/>
    <mergeCell ref="D92:H92"/>
    <mergeCell ref="F76:H76"/>
    <mergeCell ref="C79:H79"/>
    <mergeCell ref="D80:H80"/>
    <mergeCell ref="D12:H12"/>
    <mergeCell ref="D93:H93"/>
    <mergeCell ref="F82:H82"/>
    <mergeCell ref="D61:H61"/>
    <mergeCell ref="C54:H54"/>
    <mergeCell ref="D55:H55"/>
    <mergeCell ref="D56:H56"/>
    <mergeCell ref="D60:H60"/>
    <mergeCell ref="D58:H58"/>
    <mergeCell ref="F59:H59"/>
    <mergeCell ref="C63:H63"/>
    <mergeCell ref="D64:H64"/>
    <mergeCell ref="D65:H65"/>
    <mergeCell ref="D66:H66"/>
    <mergeCell ref="F68:H68"/>
  </mergeCells>
  <pageMargins left="0.7" right="0.7" top="0.75" bottom="0.75" header="0.3" footer="0.3"/>
  <pageSetup scale="93" fitToHeight="2" orientation="portrait" r:id="rId1"/>
  <headerFooter>
    <oddFooter>&amp;LForm 9A
Project Team&amp;CCFA Forms</oddFooter>
  </headerFooter>
  <rowBreaks count="1" manualBreakCount="1">
    <brk id="48" min="1"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6:Z43"/>
  <sheetViews>
    <sheetView showGridLines="0" zoomScaleNormal="100" workbookViewId="0">
      <selection activeCell="R30" sqref="R30"/>
    </sheetView>
  </sheetViews>
  <sheetFormatPr defaultColWidth="9.08984375" defaultRowHeight="14.5" x14ac:dyDescent="0.35"/>
  <cols>
    <col min="1" max="1" width="1.7265625" style="369" customWidth="1"/>
    <col min="2" max="2" width="1.7265625" style="366" customWidth="1"/>
    <col min="3" max="3" width="14.26953125" style="369" customWidth="1"/>
    <col min="4" max="4" width="30" style="369" customWidth="1"/>
    <col min="5" max="24" width="3.6328125" style="369" customWidth="1"/>
    <col min="25" max="25" width="1.7265625" style="366" customWidth="1"/>
    <col min="26" max="26" width="1.36328125" style="369" customWidth="1"/>
    <col min="27" max="16384" width="9.08984375" style="369"/>
  </cols>
  <sheetData>
    <row r="6" spans="2:26" ht="15" thickBot="1" x14ac:dyDescent="0.4"/>
    <row r="7" spans="2:26" s="366" customFormat="1" ht="9" customHeight="1" x14ac:dyDescent="0.45">
      <c r="B7" s="189"/>
      <c r="C7" s="2593"/>
      <c r="D7" s="2593"/>
      <c r="E7" s="2594"/>
      <c r="F7" s="2594"/>
      <c r="G7" s="2594"/>
      <c r="H7" s="2594"/>
      <c r="I7" s="2594"/>
      <c r="J7" s="2594"/>
      <c r="K7" s="2594"/>
      <c r="L7" s="2594"/>
      <c r="M7" s="2594"/>
      <c r="N7" s="2594"/>
      <c r="O7" s="2594"/>
      <c r="P7" s="2594"/>
      <c r="Q7" s="2594"/>
      <c r="R7" s="2594"/>
      <c r="S7" s="2594"/>
      <c r="T7" s="2594"/>
      <c r="U7" s="2594"/>
      <c r="V7" s="2594"/>
      <c r="W7" s="2594"/>
      <c r="X7" s="2594"/>
      <c r="Y7" s="2594"/>
      <c r="Z7" s="1328"/>
    </row>
    <row r="8" spans="2:26" s="366" customFormat="1" ht="18.5" x14ac:dyDescent="0.45">
      <c r="B8" s="197"/>
      <c r="C8" s="1454" t="s">
        <v>443</v>
      </c>
      <c r="D8" s="646"/>
      <c r="E8" s="647"/>
      <c r="F8" s="647"/>
      <c r="G8" s="647"/>
      <c r="H8" s="647"/>
      <c r="I8" s="647"/>
      <c r="J8" s="647"/>
      <c r="K8" s="647"/>
      <c r="L8" s="647"/>
      <c r="M8" s="647"/>
      <c r="N8" s="647"/>
      <c r="O8" s="647"/>
      <c r="P8" s="647"/>
      <c r="Q8" s="647"/>
      <c r="R8" s="647"/>
      <c r="S8" s="647"/>
      <c r="T8" s="647"/>
      <c r="U8" s="647"/>
      <c r="V8" s="647"/>
      <c r="W8" s="647"/>
      <c r="X8" s="647"/>
      <c r="Y8" s="588"/>
      <c r="Z8" s="1282"/>
    </row>
    <row r="9" spans="2:26" s="366" customFormat="1" ht="18.5" x14ac:dyDescent="0.45">
      <c r="B9" s="197"/>
      <c r="C9" s="587"/>
      <c r="D9" s="587"/>
      <c r="E9" s="588"/>
      <c r="F9" s="588"/>
      <c r="G9" s="588"/>
      <c r="H9" s="588"/>
      <c r="I9" s="588"/>
      <c r="J9" s="588"/>
      <c r="K9" s="588"/>
      <c r="L9" s="588"/>
      <c r="M9" s="588"/>
      <c r="N9" s="588"/>
      <c r="O9" s="588"/>
      <c r="P9" s="588"/>
      <c r="Q9" s="588"/>
      <c r="R9" s="588"/>
      <c r="S9" s="588"/>
      <c r="T9" s="588"/>
      <c r="U9" s="588"/>
      <c r="V9" s="588"/>
      <c r="W9" s="588"/>
      <c r="X9" s="588"/>
      <c r="Y9" s="588"/>
      <c r="Z9" s="1282"/>
    </row>
    <row r="10" spans="2:26" s="366" customFormat="1" ht="15" thickBot="1" x14ac:dyDescent="0.4">
      <c r="B10" s="197"/>
      <c r="C10" s="2315" t="str">
        <f>IF('1'!G5="","Enter Project Name on Form 1",(CONCATENATE("Project Name: ",'1'!G5)))</f>
        <v>Enter Project Name on Form 1</v>
      </c>
      <c r="D10" s="2315"/>
      <c r="E10" s="2315"/>
      <c r="F10" s="2315"/>
      <c r="G10" s="2315"/>
      <c r="H10" s="2315"/>
      <c r="I10" s="2315"/>
      <c r="J10" s="2315"/>
      <c r="K10" s="2315"/>
      <c r="L10" s="2315"/>
      <c r="M10" s="2315"/>
      <c r="N10" s="2315"/>
      <c r="O10" s="2315"/>
      <c r="P10" s="2315"/>
      <c r="Q10" s="2315"/>
      <c r="R10" s="2315"/>
      <c r="S10" s="2315"/>
      <c r="T10" s="1455"/>
      <c r="U10" s="387"/>
      <c r="V10" s="387"/>
      <c r="W10" s="387"/>
      <c r="X10" s="387"/>
      <c r="Y10" s="387"/>
      <c r="Z10" s="1282"/>
    </row>
    <row r="11" spans="2:26" s="366" customFormat="1" ht="7.5" customHeight="1" x14ac:dyDescent="0.35">
      <c r="B11" s="197"/>
      <c r="C11" s="451"/>
      <c r="D11" s="451"/>
      <c r="E11" s="451"/>
      <c r="F11" s="451"/>
      <c r="G11" s="451"/>
      <c r="H11" s="451"/>
      <c r="I11" s="451"/>
      <c r="J11" s="451"/>
      <c r="K11" s="451"/>
      <c r="L11" s="451"/>
      <c r="M11" s="451"/>
      <c r="N11" s="451"/>
      <c r="O11" s="451"/>
      <c r="P11" s="387"/>
      <c r="Q11" s="387"/>
      <c r="R11" s="387"/>
      <c r="S11" s="387"/>
      <c r="T11" s="387"/>
      <c r="U11" s="387"/>
      <c r="V11" s="387"/>
      <c r="W11" s="387"/>
      <c r="X11" s="387"/>
      <c r="Y11" s="387"/>
      <c r="Z11" s="1282"/>
    </row>
    <row r="12" spans="2:26" ht="117.75" customHeight="1" x14ac:dyDescent="0.35">
      <c r="B12" s="197"/>
      <c r="C12" s="2601"/>
      <c r="D12" s="2602"/>
      <c r="E12" s="635" t="s">
        <v>444</v>
      </c>
      <c r="F12" s="2595" t="s">
        <v>445</v>
      </c>
      <c r="G12" s="2595" t="s">
        <v>446</v>
      </c>
      <c r="H12" s="2595" t="s">
        <v>447</v>
      </c>
      <c r="I12" s="2595" t="s">
        <v>448</v>
      </c>
      <c r="J12" s="2598" t="s">
        <v>449</v>
      </c>
      <c r="K12" s="2595" t="s">
        <v>450</v>
      </c>
      <c r="L12" s="2595" t="s">
        <v>451</v>
      </c>
      <c r="M12" s="2595" t="s">
        <v>452</v>
      </c>
      <c r="N12" s="2595" t="s">
        <v>453</v>
      </c>
      <c r="O12" s="2595" t="s">
        <v>454</v>
      </c>
      <c r="P12" s="2595" t="s">
        <v>455</v>
      </c>
      <c r="Q12" s="2595" t="s">
        <v>456</v>
      </c>
      <c r="R12" s="2595" t="s">
        <v>457</v>
      </c>
      <c r="S12" s="2595" t="s">
        <v>458</v>
      </c>
      <c r="T12" s="2595" t="s">
        <v>459</v>
      </c>
      <c r="U12" s="2595" t="s">
        <v>460</v>
      </c>
      <c r="V12" s="2595" t="s">
        <v>461</v>
      </c>
      <c r="W12" s="2595" t="s">
        <v>462</v>
      </c>
      <c r="X12" s="1329"/>
      <c r="Y12" s="972"/>
      <c r="Z12" s="1316"/>
    </row>
    <row r="13" spans="2:26" x14ac:dyDescent="0.35">
      <c r="B13" s="197"/>
      <c r="C13" s="639" t="s">
        <v>463</v>
      </c>
      <c r="D13" s="640"/>
      <c r="E13" s="636"/>
      <c r="F13" s="2596"/>
      <c r="G13" s="2597"/>
      <c r="H13" s="2597"/>
      <c r="I13" s="2597"/>
      <c r="J13" s="2599"/>
      <c r="K13" s="2597"/>
      <c r="L13" s="2597"/>
      <c r="M13" s="2597"/>
      <c r="N13" s="2597"/>
      <c r="O13" s="2597"/>
      <c r="P13" s="2597"/>
      <c r="Q13" s="2597"/>
      <c r="R13" s="2597"/>
      <c r="S13" s="2597"/>
      <c r="T13" s="2597"/>
      <c r="U13" s="2597"/>
      <c r="V13" s="2597"/>
      <c r="W13" s="2597"/>
      <c r="X13" s="1330"/>
      <c r="Y13" s="973"/>
      <c r="Z13" s="1316"/>
    </row>
    <row r="14" spans="2:26" x14ac:dyDescent="0.35">
      <c r="B14" s="197"/>
      <c r="C14" s="641" t="s">
        <v>446</v>
      </c>
      <c r="D14" s="642"/>
      <c r="E14" s="636"/>
      <c r="F14" s="636"/>
      <c r="G14" s="2596"/>
      <c r="H14" s="2597"/>
      <c r="I14" s="2597"/>
      <c r="J14" s="2599"/>
      <c r="K14" s="2597"/>
      <c r="L14" s="2597"/>
      <c r="M14" s="2597"/>
      <c r="N14" s="2597"/>
      <c r="O14" s="2597"/>
      <c r="P14" s="2597"/>
      <c r="Q14" s="2597"/>
      <c r="R14" s="2597"/>
      <c r="S14" s="2597"/>
      <c r="T14" s="2597"/>
      <c r="U14" s="2597"/>
      <c r="V14" s="2597"/>
      <c r="W14" s="2597"/>
      <c r="X14" s="1330"/>
      <c r="Y14" s="973"/>
      <c r="Z14" s="1316"/>
    </row>
    <row r="15" spans="2:26" x14ac:dyDescent="0.35">
      <c r="B15" s="197"/>
      <c r="C15" s="641" t="s">
        <v>447</v>
      </c>
      <c r="D15" s="642"/>
      <c r="E15" s="636"/>
      <c r="F15" s="636"/>
      <c r="G15" s="636"/>
      <c r="H15" s="2596"/>
      <c r="I15" s="2597"/>
      <c r="J15" s="2599"/>
      <c r="K15" s="2597"/>
      <c r="L15" s="2597"/>
      <c r="M15" s="2597"/>
      <c r="N15" s="2597"/>
      <c r="O15" s="2597"/>
      <c r="P15" s="2597"/>
      <c r="Q15" s="2597"/>
      <c r="R15" s="2597"/>
      <c r="S15" s="2597"/>
      <c r="T15" s="2597"/>
      <c r="U15" s="2597"/>
      <c r="V15" s="2597"/>
      <c r="W15" s="2597"/>
      <c r="X15" s="1330"/>
      <c r="Y15" s="973"/>
      <c r="Z15" s="1316"/>
    </row>
    <row r="16" spans="2:26" x14ac:dyDescent="0.35">
      <c r="B16" s="197"/>
      <c r="C16" s="641" t="s">
        <v>448</v>
      </c>
      <c r="D16" s="642"/>
      <c r="E16" s="636"/>
      <c r="F16" s="636"/>
      <c r="G16" s="636"/>
      <c r="H16" s="636"/>
      <c r="I16" s="2596"/>
      <c r="J16" s="2599"/>
      <c r="K16" s="2597"/>
      <c r="L16" s="2597"/>
      <c r="M16" s="2597"/>
      <c r="N16" s="2597"/>
      <c r="O16" s="2597"/>
      <c r="P16" s="2597"/>
      <c r="Q16" s="2597"/>
      <c r="R16" s="2597"/>
      <c r="S16" s="2597"/>
      <c r="T16" s="2597"/>
      <c r="U16" s="2597"/>
      <c r="V16" s="2597"/>
      <c r="W16" s="2597"/>
      <c r="X16" s="1330"/>
      <c r="Y16" s="973"/>
      <c r="Z16" s="1316"/>
    </row>
    <row r="17" spans="2:26" x14ac:dyDescent="0.35">
      <c r="B17" s="197"/>
      <c r="C17" s="641" t="s">
        <v>464</v>
      </c>
      <c r="D17" s="642"/>
      <c r="E17" s="636"/>
      <c r="F17" s="636"/>
      <c r="G17" s="636"/>
      <c r="H17" s="636"/>
      <c r="I17" s="636"/>
      <c r="J17" s="2600"/>
      <c r="K17" s="2597"/>
      <c r="L17" s="2597"/>
      <c r="M17" s="2597"/>
      <c r="N17" s="2597"/>
      <c r="O17" s="2597"/>
      <c r="P17" s="2597"/>
      <c r="Q17" s="2597"/>
      <c r="R17" s="2597"/>
      <c r="S17" s="2597"/>
      <c r="T17" s="2597"/>
      <c r="U17" s="2597"/>
      <c r="V17" s="2597"/>
      <c r="W17" s="2597"/>
      <c r="X17" s="1330"/>
      <c r="Y17" s="973"/>
      <c r="Z17" s="1316"/>
    </row>
    <row r="18" spans="2:26" x14ac:dyDescent="0.35">
      <c r="B18" s="197"/>
      <c r="C18" s="641" t="s">
        <v>465</v>
      </c>
      <c r="D18" s="642"/>
      <c r="E18" s="636"/>
      <c r="F18" s="636"/>
      <c r="G18" s="636"/>
      <c r="H18" s="636"/>
      <c r="I18" s="636"/>
      <c r="J18" s="636"/>
      <c r="K18" s="2596"/>
      <c r="L18" s="2597"/>
      <c r="M18" s="2597"/>
      <c r="N18" s="2597"/>
      <c r="O18" s="2597"/>
      <c r="P18" s="2597"/>
      <c r="Q18" s="2597"/>
      <c r="R18" s="2597"/>
      <c r="S18" s="2597"/>
      <c r="T18" s="2597"/>
      <c r="U18" s="2597"/>
      <c r="V18" s="2597"/>
      <c r="W18" s="2597"/>
      <c r="X18" s="1330"/>
      <c r="Y18" s="973"/>
      <c r="Z18" s="1316"/>
    </row>
    <row r="19" spans="2:26" x14ac:dyDescent="0.35">
      <c r="B19" s="197"/>
      <c r="C19" s="641" t="s">
        <v>466</v>
      </c>
      <c r="D19" s="642"/>
      <c r="E19" s="636"/>
      <c r="F19" s="636"/>
      <c r="G19" s="636"/>
      <c r="H19" s="636"/>
      <c r="I19" s="636"/>
      <c r="J19" s="636"/>
      <c r="K19" s="636"/>
      <c r="L19" s="2596"/>
      <c r="M19" s="2597"/>
      <c r="N19" s="2597"/>
      <c r="O19" s="2597"/>
      <c r="P19" s="2597"/>
      <c r="Q19" s="2597"/>
      <c r="R19" s="2597"/>
      <c r="S19" s="2597"/>
      <c r="T19" s="2597"/>
      <c r="U19" s="2597"/>
      <c r="V19" s="2597"/>
      <c r="W19" s="2597"/>
      <c r="X19" s="1330"/>
      <c r="Y19" s="973"/>
      <c r="Z19" s="1316"/>
    </row>
    <row r="20" spans="2:26" x14ac:dyDescent="0.35">
      <c r="B20" s="197"/>
      <c r="C20" s="641" t="s">
        <v>467</v>
      </c>
      <c r="D20" s="642"/>
      <c r="E20" s="636"/>
      <c r="F20" s="636"/>
      <c r="G20" s="636"/>
      <c r="H20" s="636"/>
      <c r="I20" s="636"/>
      <c r="J20" s="636"/>
      <c r="K20" s="636"/>
      <c r="L20" s="636"/>
      <c r="M20" s="2596"/>
      <c r="N20" s="2597"/>
      <c r="O20" s="2597"/>
      <c r="P20" s="2597"/>
      <c r="Q20" s="2597"/>
      <c r="R20" s="2597"/>
      <c r="S20" s="2597"/>
      <c r="T20" s="2597"/>
      <c r="U20" s="2597"/>
      <c r="V20" s="2597"/>
      <c r="W20" s="2597"/>
      <c r="X20" s="1330"/>
      <c r="Y20" s="973"/>
      <c r="Z20" s="1316"/>
    </row>
    <row r="21" spans="2:26" x14ac:dyDescent="0.35">
      <c r="B21" s="197"/>
      <c r="C21" s="641" t="s">
        <v>468</v>
      </c>
      <c r="D21" s="642"/>
      <c r="E21" s="636"/>
      <c r="F21" s="636"/>
      <c r="G21" s="636"/>
      <c r="H21" s="636"/>
      <c r="I21" s="636"/>
      <c r="J21" s="636"/>
      <c r="K21" s="636"/>
      <c r="L21" s="636"/>
      <c r="M21" s="636"/>
      <c r="N21" s="2597"/>
      <c r="O21" s="2597"/>
      <c r="P21" s="2597"/>
      <c r="Q21" s="2597"/>
      <c r="R21" s="2597"/>
      <c r="S21" s="2597"/>
      <c r="T21" s="2597"/>
      <c r="U21" s="2597"/>
      <c r="V21" s="2597"/>
      <c r="W21" s="2597"/>
      <c r="X21" s="1330"/>
      <c r="Y21" s="973"/>
      <c r="Z21" s="1316"/>
    </row>
    <row r="22" spans="2:26" x14ac:dyDescent="0.35">
      <c r="B22" s="197"/>
      <c r="C22" s="641" t="s">
        <v>454</v>
      </c>
      <c r="D22" s="642"/>
      <c r="E22" s="636"/>
      <c r="F22" s="636"/>
      <c r="G22" s="636"/>
      <c r="H22" s="636"/>
      <c r="I22" s="636"/>
      <c r="J22" s="636"/>
      <c r="K22" s="636"/>
      <c r="L22" s="636"/>
      <c r="M22" s="636"/>
      <c r="N22" s="636"/>
      <c r="O22" s="2597"/>
      <c r="P22" s="2597"/>
      <c r="Q22" s="2597"/>
      <c r="R22" s="2597"/>
      <c r="S22" s="2597"/>
      <c r="T22" s="2597"/>
      <c r="U22" s="2597"/>
      <c r="V22" s="2597"/>
      <c r="W22" s="2597"/>
      <c r="X22" s="1330"/>
      <c r="Y22" s="973"/>
      <c r="Z22" s="1316"/>
    </row>
    <row r="23" spans="2:26" x14ac:dyDescent="0.35">
      <c r="B23" s="197"/>
      <c r="C23" s="641" t="s">
        <v>455</v>
      </c>
      <c r="D23" s="642"/>
      <c r="E23" s="636"/>
      <c r="F23" s="636"/>
      <c r="G23" s="636"/>
      <c r="H23" s="636"/>
      <c r="I23" s="636"/>
      <c r="J23" s="636"/>
      <c r="K23" s="636"/>
      <c r="L23" s="636"/>
      <c r="M23" s="636"/>
      <c r="N23" s="636"/>
      <c r="O23" s="636"/>
      <c r="P23" s="2597"/>
      <c r="Q23" s="2597"/>
      <c r="R23" s="2597"/>
      <c r="S23" s="2597"/>
      <c r="T23" s="2597"/>
      <c r="U23" s="2597"/>
      <c r="V23" s="2597"/>
      <c r="W23" s="2597"/>
      <c r="X23" s="1330"/>
      <c r="Y23" s="973"/>
      <c r="Z23" s="1316"/>
    </row>
    <row r="24" spans="2:26" x14ac:dyDescent="0.35">
      <c r="B24" s="197"/>
      <c r="C24" s="641" t="s">
        <v>469</v>
      </c>
      <c r="D24" s="642"/>
      <c r="E24" s="636"/>
      <c r="F24" s="636"/>
      <c r="G24" s="636"/>
      <c r="H24" s="636"/>
      <c r="I24" s="636"/>
      <c r="J24" s="636"/>
      <c r="K24" s="636"/>
      <c r="L24" s="636"/>
      <c r="M24" s="636"/>
      <c r="N24" s="636"/>
      <c r="O24" s="636"/>
      <c r="P24" s="636"/>
      <c r="Q24" s="2597"/>
      <c r="R24" s="2597"/>
      <c r="S24" s="2597"/>
      <c r="T24" s="2597"/>
      <c r="U24" s="2597"/>
      <c r="V24" s="2597"/>
      <c r="W24" s="2597"/>
      <c r="X24" s="1330"/>
      <c r="Y24" s="973"/>
      <c r="Z24" s="1316"/>
    </row>
    <row r="25" spans="2:26" x14ac:dyDescent="0.35">
      <c r="B25" s="197"/>
      <c r="C25" s="641" t="s">
        <v>457</v>
      </c>
      <c r="D25" s="642"/>
      <c r="E25" s="636"/>
      <c r="F25" s="636"/>
      <c r="G25" s="636"/>
      <c r="H25" s="636"/>
      <c r="I25" s="636"/>
      <c r="J25" s="636"/>
      <c r="K25" s="636"/>
      <c r="L25" s="636"/>
      <c r="M25" s="636"/>
      <c r="N25" s="636"/>
      <c r="O25" s="636"/>
      <c r="P25" s="636"/>
      <c r="Q25" s="636"/>
      <c r="R25" s="2597"/>
      <c r="S25" s="2597"/>
      <c r="T25" s="2597"/>
      <c r="U25" s="2597"/>
      <c r="V25" s="2597"/>
      <c r="W25" s="2597"/>
      <c r="X25" s="1330"/>
      <c r="Y25" s="973"/>
      <c r="Z25" s="1316"/>
    </row>
    <row r="26" spans="2:26" x14ac:dyDescent="0.35">
      <c r="B26" s="197"/>
      <c r="C26" s="641" t="s">
        <v>458</v>
      </c>
      <c r="D26" s="642"/>
      <c r="E26" s="636"/>
      <c r="F26" s="636"/>
      <c r="G26" s="636"/>
      <c r="H26" s="636"/>
      <c r="I26" s="636"/>
      <c r="J26" s="636"/>
      <c r="K26" s="636"/>
      <c r="L26" s="636"/>
      <c r="M26" s="636"/>
      <c r="N26" s="636"/>
      <c r="O26" s="636"/>
      <c r="P26" s="636"/>
      <c r="Q26" s="636"/>
      <c r="R26" s="636"/>
      <c r="S26" s="2597"/>
      <c r="T26" s="2597"/>
      <c r="U26" s="2597"/>
      <c r="V26" s="2597"/>
      <c r="W26" s="2597"/>
      <c r="X26" s="1330"/>
      <c r="Y26" s="973"/>
      <c r="Z26" s="1316"/>
    </row>
    <row r="27" spans="2:26" x14ac:dyDescent="0.35">
      <c r="B27" s="197"/>
      <c r="C27" s="641" t="s">
        <v>459</v>
      </c>
      <c r="D27" s="642"/>
      <c r="E27" s="636"/>
      <c r="F27" s="636"/>
      <c r="G27" s="636"/>
      <c r="H27" s="636"/>
      <c r="I27" s="636"/>
      <c r="J27" s="636"/>
      <c r="K27" s="636"/>
      <c r="L27" s="636"/>
      <c r="M27" s="636"/>
      <c r="N27" s="636"/>
      <c r="O27" s="636"/>
      <c r="P27" s="636"/>
      <c r="Q27" s="636"/>
      <c r="R27" s="636"/>
      <c r="S27" s="636"/>
      <c r="T27" s="2597"/>
      <c r="U27" s="2597"/>
      <c r="V27" s="2597"/>
      <c r="W27" s="2597"/>
      <c r="X27" s="1330"/>
      <c r="Y27" s="973"/>
      <c r="Z27" s="1316"/>
    </row>
    <row r="28" spans="2:26" x14ac:dyDescent="0.35">
      <c r="B28" s="197"/>
      <c r="C28" s="641" t="s">
        <v>470</v>
      </c>
      <c r="D28" s="642"/>
      <c r="E28" s="636"/>
      <c r="F28" s="636"/>
      <c r="G28" s="636"/>
      <c r="H28" s="636"/>
      <c r="I28" s="636"/>
      <c r="J28" s="636"/>
      <c r="K28" s="636"/>
      <c r="L28" s="636"/>
      <c r="M28" s="636"/>
      <c r="N28" s="636"/>
      <c r="O28" s="636"/>
      <c r="P28" s="636"/>
      <c r="Q28" s="636"/>
      <c r="R28" s="636"/>
      <c r="S28" s="636"/>
      <c r="T28" s="636"/>
      <c r="U28" s="2597"/>
      <c r="V28" s="2597"/>
      <c r="W28" s="2597"/>
      <c r="X28" s="1330"/>
      <c r="Y28" s="973"/>
      <c r="Z28" s="1316"/>
    </row>
    <row r="29" spans="2:26" x14ac:dyDescent="0.35">
      <c r="B29" s="197"/>
      <c r="C29" s="641" t="s">
        <v>461</v>
      </c>
      <c r="D29" s="642"/>
      <c r="E29" s="636"/>
      <c r="F29" s="636"/>
      <c r="G29" s="636"/>
      <c r="H29" s="636"/>
      <c r="I29" s="636"/>
      <c r="J29" s="636"/>
      <c r="K29" s="636"/>
      <c r="L29" s="636"/>
      <c r="M29" s="636"/>
      <c r="N29" s="636"/>
      <c r="O29" s="636"/>
      <c r="P29" s="636"/>
      <c r="Q29" s="636"/>
      <c r="R29" s="636"/>
      <c r="S29" s="636"/>
      <c r="T29" s="636"/>
      <c r="U29" s="636"/>
      <c r="V29" s="2597"/>
      <c r="W29" s="2597"/>
      <c r="X29" s="1330"/>
      <c r="Y29" s="973"/>
      <c r="Z29" s="1316"/>
    </row>
    <row r="30" spans="2:26" x14ac:dyDescent="0.35">
      <c r="B30" s="197"/>
      <c r="C30" s="643" t="s">
        <v>462</v>
      </c>
      <c r="D30" s="644"/>
      <c r="E30" s="636"/>
      <c r="F30" s="636"/>
      <c r="G30" s="636"/>
      <c r="H30" s="636"/>
      <c r="I30" s="636"/>
      <c r="J30" s="636"/>
      <c r="K30" s="636"/>
      <c r="L30" s="636"/>
      <c r="M30" s="636"/>
      <c r="N30" s="636"/>
      <c r="O30" s="636"/>
      <c r="P30" s="636"/>
      <c r="Q30" s="636"/>
      <c r="R30" s="636"/>
      <c r="S30" s="636"/>
      <c r="T30" s="636"/>
      <c r="U30" s="636"/>
      <c r="V30" s="636"/>
      <c r="W30" s="2597"/>
      <c r="X30" s="483"/>
      <c r="Y30" s="973"/>
      <c r="Z30" s="1316"/>
    </row>
    <row r="31" spans="2:26" x14ac:dyDescent="0.35">
      <c r="B31" s="197"/>
      <c r="C31" s="1327" t="s">
        <v>420</v>
      </c>
      <c r="D31" s="645"/>
      <c r="E31" s="637"/>
      <c r="F31" s="638"/>
      <c r="G31" s="638"/>
      <c r="H31" s="638"/>
      <c r="I31" s="638"/>
      <c r="J31" s="638"/>
      <c r="K31" s="638"/>
      <c r="L31" s="638"/>
      <c r="M31" s="638"/>
      <c r="N31" s="638"/>
      <c r="O31" s="638"/>
      <c r="P31" s="638"/>
      <c r="Q31" s="638"/>
      <c r="R31" s="638"/>
      <c r="S31" s="638"/>
      <c r="T31" s="638"/>
      <c r="U31" s="638"/>
      <c r="V31" s="638"/>
      <c r="W31" s="638"/>
      <c r="X31" s="1453" t="s">
        <v>231</v>
      </c>
      <c r="Y31" s="973"/>
      <c r="Z31" s="1316"/>
    </row>
    <row r="32" spans="2:26" x14ac:dyDescent="0.35">
      <c r="B32" s="197"/>
      <c r="C32" s="589" t="s">
        <v>420</v>
      </c>
      <c r="D32" s="645"/>
      <c r="E32" s="272"/>
      <c r="F32" s="273"/>
      <c r="G32" s="273"/>
      <c r="H32" s="273"/>
      <c r="I32" s="273"/>
      <c r="J32" s="273"/>
      <c r="K32" s="273"/>
      <c r="L32" s="273"/>
      <c r="M32" s="273"/>
      <c r="N32" s="273"/>
      <c r="O32" s="273"/>
      <c r="P32" s="273"/>
      <c r="Q32" s="273"/>
      <c r="R32" s="273"/>
      <c r="S32" s="273"/>
      <c r="T32" s="273"/>
      <c r="U32" s="273"/>
      <c r="V32" s="273"/>
      <c r="W32" s="273"/>
      <c r="X32" s="975"/>
      <c r="Y32" s="974"/>
      <c r="Z32" s="1316"/>
    </row>
    <row r="33" spans="2:26" ht="7.5" customHeight="1" x14ac:dyDescent="0.35">
      <c r="B33" s="197"/>
      <c r="C33" s="971"/>
      <c r="D33" s="353"/>
      <c r="E33" s="1331"/>
      <c r="F33" s="1331"/>
      <c r="G33" s="1331"/>
      <c r="H33" s="1331"/>
      <c r="I33" s="1331"/>
      <c r="J33" s="1331"/>
      <c r="K33" s="1331"/>
      <c r="L33" s="1331"/>
      <c r="M33" s="1331"/>
      <c r="N33" s="1331"/>
      <c r="O33" s="1331"/>
      <c r="P33" s="1331"/>
      <c r="Q33" s="1331"/>
      <c r="R33" s="1331"/>
      <c r="S33" s="1331"/>
      <c r="T33" s="1331"/>
      <c r="U33" s="1331"/>
      <c r="V33" s="1331"/>
      <c r="W33" s="1331"/>
      <c r="X33" s="1332"/>
      <c r="Y33" s="387"/>
      <c r="Z33" s="1316"/>
    </row>
    <row r="34" spans="2:26" x14ac:dyDescent="0.35">
      <c r="B34" s="197"/>
      <c r="C34" s="971"/>
      <c r="D34" s="353"/>
      <c r="E34" s="1331"/>
      <c r="F34" s="1331"/>
      <c r="G34" s="1331"/>
      <c r="H34" s="1331"/>
      <c r="I34" s="1331"/>
      <c r="J34" s="1331"/>
      <c r="K34" s="1331"/>
      <c r="L34" s="1331"/>
      <c r="M34" s="2603"/>
      <c r="N34" s="2604"/>
      <c r="O34" s="2604"/>
      <c r="P34" s="2604"/>
      <c r="Q34" s="2604"/>
      <c r="R34" s="2604"/>
      <c r="S34" s="2604"/>
      <c r="T34" s="2604"/>
      <c r="U34" s="2604"/>
      <c r="V34" s="2605"/>
      <c r="W34" s="483"/>
      <c r="X34" s="483"/>
      <c r="Y34" s="387"/>
      <c r="Z34" s="1316"/>
    </row>
    <row r="35" spans="2:26" ht="7.5" customHeight="1" x14ac:dyDescent="0.35">
      <c r="B35" s="197"/>
      <c r="C35" s="971"/>
      <c r="D35" s="353"/>
      <c r="E35" s="1331"/>
      <c r="F35" s="1331"/>
      <c r="G35" s="1331"/>
      <c r="H35" s="1331"/>
      <c r="I35" s="1331"/>
      <c r="J35" s="1331"/>
      <c r="K35" s="1331"/>
      <c r="L35" s="1331"/>
      <c r="M35" s="1331"/>
      <c r="N35" s="1331"/>
      <c r="O35" s="483"/>
      <c r="P35" s="483"/>
      <c r="Q35" s="483"/>
      <c r="R35" s="483"/>
      <c r="S35" s="483"/>
      <c r="T35" s="483"/>
      <c r="U35" s="483"/>
      <c r="V35" s="483"/>
      <c r="W35" s="483"/>
      <c r="X35" s="483"/>
      <c r="Y35" s="387"/>
      <c r="Z35" s="1316"/>
    </row>
    <row r="36" spans="2:26" s="366" customFormat="1" x14ac:dyDescent="0.35">
      <c r="B36" s="197"/>
      <c r="C36" s="340" t="s">
        <v>471</v>
      </c>
      <c r="D36" s="340"/>
      <c r="E36" s="340"/>
      <c r="F36" s="340"/>
      <c r="G36" s="340"/>
      <c r="H36" s="340"/>
      <c r="I36" s="340"/>
      <c r="J36" s="340"/>
      <c r="K36" s="340"/>
      <c r="L36" s="340"/>
      <c r="M36" s="340"/>
      <c r="N36" s="340"/>
      <c r="O36" s="340"/>
      <c r="P36" s="340"/>
      <c r="Q36" s="340"/>
      <c r="R36" s="340"/>
      <c r="S36" s="340"/>
      <c r="T36" s="340"/>
      <c r="U36" s="340"/>
      <c r="V36" s="340"/>
      <c r="W36" s="340"/>
      <c r="X36" s="340"/>
      <c r="Y36" s="387"/>
      <c r="Z36" s="1282"/>
    </row>
    <row r="37" spans="2:26" s="366" customFormat="1" ht="45" customHeight="1" x14ac:dyDescent="0.35">
      <c r="B37" s="197"/>
      <c r="C37" s="2164"/>
      <c r="D37" s="2165"/>
      <c r="E37" s="2165"/>
      <c r="F37" s="2165"/>
      <c r="G37" s="2165"/>
      <c r="H37" s="2165"/>
      <c r="I37" s="2165"/>
      <c r="J37" s="2165"/>
      <c r="K37" s="2165"/>
      <c r="L37" s="2165"/>
      <c r="M37" s="2165"/>
      <c r="N37" s="2165"/>
      <c r="O37" s="2165"/>
      <c r="P37" s="2165"/>
      <c r="Q37" s="2165"/>
      <c r="R37" s="2165"/>
      <c r="S37" s="2165"/>
      <c r="T37" s="2165"/>
      <c r="U37" s="2165"/>
      <c r="V37" s="2165"/>
      <c r="W37" s="2165"/>
      <c r="X37" s="2166"/>
      <c r="Y37" s="387"/>
      <c r="Z37" s="1282"/>
    </row>
    <row r="38" spans="2:26" s="366" customFormat="1" ht="9" customHeight="1" thickBot="1" x14ac:dyDescent="0.4">
      <c r="B38" s="54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333"/>
    </row>
    <row r="39" spans="2:26" s="366" customFormat="1" x14ac:dyDescent="0.35"/>
    <row r="40" spans="2:26" s="366" customFormat="1" x14ac:dyDescent="0.35"/>
    <row r="41" spans="2:26" s="366" customFormat="1" x14ac:dyDescent="0.35"/>
    <row r="42" spans="2:26" s="366" customFormat="1" x14ac:dyDescent="0.35"/>
    <row r="43" spans="2:26" s="366" customFormat="1" x14ac:dyDescent="0.35"/>
  </sheetData>
  <sheetProtection algorithmName="SHA-512" hashValue="02SanA1roG6uCo37dvN+MMU0VkqG1WgNXCAWh0exchTVSEOK034qbvj9Of9BOBkDaVmWb17QgwGElllgTSeyEQ==" saltValue="SbEqloFJj14CqrGSq7ozaw=="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7" orientation="landscape" r:id="rId1"/>
  <headerFooter>
    <oddFooter>&amp;LForm 9B
Identity of Interest Matrix&amp;CCFA Forms</oddFooter>
  </headerFooter>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B11:M43"/>
  <sheetViews>
    <sheetView showGridLines="0" zoomScaleNormal="100" workbookViewId="0">
      <selection activeCell="C23" sqref="C23"/>
    </sheetView>
  </sheetViews>
  <sheetFormatPr defaultColWidth="9.08984375" defaultRowHeight="14.5" x14ac:dyDescent="0.35"/>
  <cols>
    <col min="1" max="2" width="1.7265625" style="369" customWidth="1"/>
    <col min="3" max="3" width="27.08984375" style="369" customWidth="1"/>
    <col min="4" max="4" width="9.08984375" style="369"/>
    <col min="5" max="5" width="11.36328125" style="369" customWidth="1"/>
    <col min="6" max="6" width="15.26953125" style="369" customWidth="1"/>
    <col min="7" max="7" width="13.08984375" style="369" customWidth="1"/>
    <col min="8" max="8" width="9.08984375" style="369"/>
    <col min="9" max="9" width="14.6328125" style="369" bestFit="1" customWidth="1"/>
    <col min="10" max="11" width="11" style="369" customWidth="1"/>
    <col min="12" max="12" width="14.81640625" style="369" customWidth="1"/>
    <col min="13" max="13" width="1.7265625" style="369" customWidth="1"/>
    <col min="14" max="16384" width="9.08984375" style="369"/>
  </cols>
  <sheetData>
    <row r="11" spans="2:13" ht="7.5" customHeight="1" thickBot="1" x14ac:dyDescent="0.4">
      <c r="B11" s="590"/>
      <c r="C11" s="590"/>
      <c r="D11" s="590"/>
      <c r="E11" s="590"/>
      <c r="F11" s="590"/>
      <c r="G11" s="590"/>
      <c r="H11" s="590"/>
      <c r="I11" s="590"/>
      <c r="J11" s="590"/>
      <c r="K11" s="590"/>
      <c r="L11" s="590"/>
      <c r="M11" s="591"/>
    </row>
    <row r="12" spans="2:13" ht="9" customHeight="1" x14ac:dyDescent="0.45">
      <c r="B12" s="274"/>
      <c r="C12" s="275"/>
      <c r="D12" s="276"/>
      <c r="E12" s="275"/>
      <c r="F12" s="275"/>
      <c r="G12" s="275"/>
      <c r="H12" s="275"/>
      <c r="I12" s="275"/>
      <c r="J12" s="275"/>
      <c r="K12" s="276"/>
      <c r="L12" s="275"/>
      <c r="M12" s="277"/>
    </row>
    <row r="13" spans="2:13" ht="18.5" x14ac:dyDescent="0.45">
      <c r="B13" s="278"/>
      <c r="C13" s="2183" t="s">
        <v>472</v>
      </c>
      <c r="D13" s="2183"/>
      <c r="E13" s="2183"/>
      <c r="F13" s="2183"/>
      <c r="G13" s="2183"/>
      <c r="H13" s="2183"/>
      <c r="I13" s="2183"/>
      <c r="J13" s="2183"/>
      <c r="K13" s="2183"/>
      <c r="L13" s="2183"/>
      <c r="M13" s="279"/>
    </row>
    <row r="14" spans="2:13" ht="15" customHeight="1" x14ac:dyDescent="0.45">
      <c r="B14" s="278"/>
      <c r="C14" s="657"/>
      <c r="D14" s="657"/>
      <c r="E14" s="657"/>
      <c r="F14" s="657"/>
      <c r="G14" s="657"/>
      <c r="H14" s="657"/>
      <c r="I14" s="657"/>
      <c r="J14" s="657"/>
      <c r="K14" s="657"/>
      <c r="L14" s="657"/>
      <c r="M14" s="279"/>
    </row>
    <row r="15" spans="2:13" ht="15" thickBot="1" x14ac:dyDescent="0.4">
      <c r="B15" s="280"/>
      <c r="C15" s="2606" t="str">
        <f>IF('1'!G5="","Enter Project Name on Form 1",(CONCATENATE("Project Name: ",'1'!G5)))</f>
        <v>Enter Project Name on Form 1</v>
      </c>
      <c r="D15" s="2606"/>
      <c r="E15" s="2606"/>
      <c r="F15" s="2606"/>
      <c r="G15" s="2606"/>
      <c r="H15" s="2606"/>
      <c r="I15" s="2606"/>
      <c r="J15" s="129"/>
      <c r="K15" s="129"/>
      <c r="L15" s="129"/>
      <c r="M15" s="282"/>
    </row>
    <row r="16" spans="2:13" ht="22.5" customHeight="1" x14ac:dyDescent="0.35">
      <c r="B16" s="280"/>
      <c r="C16" s="283"/>
      <c r="D16" s="281"/>
      <c r="E16" s="281"/>
      <c r="F16" s="281"/>
      <c r="G16" s="281"/>
      <c r="H16" s="281"/>
      <c r="I16" s="592"/>
      <c r="J16" s="592"/>
      <c r="K16" s="592"/>
      <c r="L16" s="592"/>
      <c r="M16" s="282"/>
    </row>
    <row r="17" spans="2:13" ht="16" thickBot="1" x14ac:dyDescent="0.4">
      <c r="B17" s="280"/>
      <c r="C17" s="295" t="s">
        <v>473</v>
      </c>
      <c r="D17" s="284"/>
      <c r="E17" s="285"/>
      <c r="F17" s="283"/>
      <c r="G17" s="283"/>
      <c r="H17" s="283"/>
      <c r="I17" s="283"/>
      <c r="J17" s="283"/>
      <c r="K17" s="283"/>
      <c r="L17" s="283"/>
      <c r="M17" s="282"/>
    </row>
    <row r="18" spans="2:13" ht="24.5" thickBot="1" x14ac:dyDescent="0.4">
      <c r="B18" s="286"/>
      <c r="C18" s="656" t="s">
        <v>1500</v>
      </c>
      <c r="D18" s="863" t="s">
        <v>474</v>
      </c>
      <c r="E18" s="287" t="s">
        <v>475</v>
      </c>
      <c r="F18" s="288" t="s">
        <v>476</v>
      </c>
      <c r="G18" s="288" t="s">
        <v>477</v>
      </c>
      <c r="H18" s="288" t="s">
        <v>502</v>
      </c>
      <c r="I18" s="288" t="s">
        <v>478</v>
      </c>
      <c r="J18" s="288" t="s">
        <v>596</v>
      </c>
      <c r="K18" s="288" t="s">
        <v>479</v>
      </c>
      <c r="L18" s="289" t="s">
        <v>480</v>
      </c>
      <c r="M18" s="279"/>
    </row>
    <row r="19" spans="2:13" x14ac:dyDescent="0.35">
      <c r="B19" s="290"/>
      <c r="C19" s="859"/>
      <c r="D19" s="886" t="s">
        <v>542</v>
      </c>
      <c r="E19" s="887" t="s">
        <v>530</v>
      </c>
      <c r="F19" s="844"/>
      <c r="G19" s="845"/>
      <c r="H19" s="846"/>
      <c r="I19" s="846"/>
      <c r="J19" s="846" t="s">
        <v>530</v>
      </c>
      <c r="K19" s="883"/>
      <c r="L19" s="847"/>
      <c r="M19" s="279"/>
    </row>
    <row r="20" spans="2:13" x14ac:dyDescent="0.35">
      <c r="B20" s="286"/>
      <c r="C20" s="860"/>
      <c r="D20" s="888"/>
      <c r="E20" s="889"/>
      <c r="F20" s="850"/>
      <c r="G20" s="851"/>
      <c r="H20" s="852"/>
      <c r="I20" s="852"/>
      <c r="J20" s="852"/>
      <c r="K20" s="884"/>
      <c r="L20" s="853"/>
      <c r="M20" s="279"/>
    </row>
    <row r="21" spans="2:13" x14ac:dyDescent="0.35">
      <c r="B21" s="286"/>
      <c r="C21" s="860"/>
      <c r="D21" s="888"/>
      <c r="E21" s="889"/>
      <c r="F21" s="854"/>
      <c r="G21" s="851"/>
      <c r="H21" s="852"/>
      <c r="I21" s="852"/>
      <c r="J21" s="852"/>
      <c r="K21" s="884"/>
      <c r="L21" s="853"/>
      <c r="M21" s="279"/>
    </row>
    <row r="22" spans="2:13" x14ac:dyDescent="0.35">
      <c r="B22" s="286"/>
      <c r="C22" s="860"/>
      <c r="D22" s="888"/>
      <c r="E22" s="889"/>
      <c r="F22" s="854"/>
      <c r="G22" s="851"/>
      <c r="H22" s="852"/>
      <c r="I22" s="852"/>
      <c r="J22" s="852"/>
      <c r="K22" s="884"/>
      <c r="L22" s="853"/>
      <c r="M22" s="279"/>
    </row>
    <row r="23" spans="2:13" x14ac:dyDescent="0.35">
      <c r="B23" s="286"/>
      <c r="C23" s="860"/>
      <c r="D23" s="888"/>
      <c r="E23" s="889"/>
      <c r="F23" s="854"/>
      <c r="G23" s="851"/>
      <c r="H23" s="852"/>
      <c r="I23" s="852"/>
      <c r="J23" s="852"/>
      <c r="K23" s="884"/>
      <c r="L23" s="853"/>
      <c r="M23" s="279"/>
    </row>
    <row r="24" spans="2:13" x14ac:dyDescent="0.35">
      <c r="B24" s="286"/>
      <c r="C24" s="860"/>
      <c r="D24" s="888"/>
      <c r="E24" s="889"/>
      <c r="F24" s="854"/>
      <c r="G24" s="851"/>
      <c r="H24" s="852"/>
      <c r="I24" s="852"/>
      <c r="J24" s="852"/>
      <c r="K24" s="884"/>
      <c r="L24" s="853"/>
      <c r="M24" s="279"/>
    </row>
    <row r="25" spans="2:13" x14ac:dyDescent="0.35">
      <c r="B25" s="286"/>
      <c r="C25" s="860"/>
      <c r="D25" s="888"/>
      <c r="E25" s="889"/>
      <c r="F25" s="854"/>
      <c r="G25" s="851"/>
      <c r="H25" s="852"/>
      <c r="I25" s="852"/>
      <c r="J25" s="852"/>
      <c r="K25" s="884"/>
      <c r="L25" s="853"/>
      <c r="M25" s="279"/>
    </row>
    <row r="26" spans="2:13" x14ac:dyDescent="0.35">
      <c r="B26" s="286"/>
      <c r="C26" s="899"/>
      <c r="D26" s="900"/>
      <c r="E26" s="901"/>
      <c r="F26" s="902"/>
      <c r="G26" s="894"/>
      <c r="H26" s="895"/>
      <c r="I26" s="895"/>
      <c r="J26" s="895"/>
      <c r="K26" s="897"/>
      <c r="L26" s="898"/>
      <c r="M26" s="279"/>
    </row>
    <row r="27" spans="2:13" ht="6.75" customHeight="1" thickBot="1" x14ac:dyDescent="0.4">
      <c r="B27" s="286"/>
      <c r="C27" s="1334"/>
      <c r="D27" s="1335"/>
      <c r="E27" s="1335"/>
      <c r="F27" s="1336"/>
      <c r="G27" s="1337"/>
      <c r="H27" s="1338"/>
      <c r="I27" s="1338"/>
      <c r="J27" s="1338"/>
      <c r="K27" s="1338"/>
      <c r="L27" s="1339"/>
      <c r="M27" s="279"/>
    </row>
    <row r="28" spans="2:13" ht="7.5" customHeight="1" x14ac:dyDescent="0.35">
      <c r="B28" s="286"/>
      <c r="C28" s="305"/>
      <c r="D28" s="305"/>
      <c r="E28" s="305"/>
      <c r="F28" s="593"/>
      <c r="G28" s="305"/>
      <c r="H28" s="594"/>
      <c r="I28" s="594"/>
      <c r="J28" s="594"/>
      <c r="K28" s="594"/>
      <c r="L28" s="594"/>
      <c r="M28" s="279"/>
    </row>
    <row r="29" spans="2:13" ht="16" thickBot="1" x14ac:dyDescent="0.4">
      <c r="B29" s="280"/>
      <c r="C29" s="295" t="s">
        <v>481</v>
      </c>
      <c r="D29" s="284"/>
      <c r="E29" s="285"/>
      <c r="F29" s="283"/>
      <c r="G29" s="283"/>
      <c r="H29" s="283"/>
      <c r="I29" s="283"/>
      <c r="J29" s="283"/>
      <c r="K29" s="283"/>
      <c r="L29" s="283"/>
      <c r="M29" s="282"/>
    </row>
    <row r="30" spans="2:13" ht="24.5" thickBot="1" x14ac:dyDescent="0.4">
      <c r="B30" s="286"/>
      <c r="C30" s="656" t="s">
        <v>1501</v>
      </c>
      <c r="D30" s="863" t="s">
        <v>474</v>
      </c>
      <c r="E30" s="287" t="s">
        <v>475</v>
      </c>
      <c r="F30" s="288" t="s">
        <v>476</v>
      </c>
      <c r="G30" s="288" t="s">
        <v>477</v>
      </c>
      <c r="H30" s="288" t="s">
        <v>502</v>
      </c>
      <c r="I30" s="288" t="s">
        <v>595</v>
      </c>
      <c r="J30" s="288" t="s">
        <v>596</v>
      </c>
      <c r="K30" s="288" t="s">
        <v>505</v>
      </c>
      <c r="L30" s="289" t="s">
        <v>480</v>
      </c>
      <c r="M30" s="279"/>
    </row>
    <row r="31" spans="2:13" x14ac:dyDescent="0.35">
      <c r="B31" s="290"/>
      <c r="C31" s="861"/>
      <c r="D31" s="842" t="s">
        <v>542</v>
      </c>
      <c r="E31" s="843" t="s">
        <v>530</v>
      </c>
      <c r="F31" s="856"/>
      <c r="G31" s="845"/>
      <c r="H31" s="846"/>
      <c r="I31" s="881" t="s">
        <v>530</v>
      </c>
      <c r="J31" s="846" t="s">
        <v>530</v>
      </c>
      <c r="K31" s="883"/>
      <c r="L31" s="847"/>
      <c r="M31" s="279"/>
    </row>
    <row r="32" spans="2:13" x14ac:dyDescent="0.35">
      <c r="B32" s="286"/>
      <c r="C32" s="862"/>
      <c r="D32" s="848"/>
      <c r="E32" s="849"/>
      <c r="F32" s="857"/>
      <c r="G32" s="851"/>
      <c r="H32" s="852"/>
      <c r="I32" s="882"/>
      <c r="J32" s="852"/>
      <c r="K32" s="884"/>
      <c r="L32" s="853"/>
      <c r="M32" s="279"/>
    </row>
    <row r="33" spans="2:13" x14ac:dyDescent="0.35">
      <c r="B33" s="286"/>
      <c r="C33" s="862"/>
      <c r="D33" s="848"/>
      <c r="E33" s="849"/>
      <c r="F33" s="858"/>
      <c r="G33" s="851"/>
      <c r="H33" s="852"/>
      <c r="I33" s="882"/>
      <c r="J33" s="852"/>
      <c r="K33" s="884"/>
      <c r="L33" s="853"/>
      <c r="M33" s="279"/>
    </row>
    <row r="34" spans="2:13" x14ac:dyDescent="0.35">
      <c r="B34" s="286"/>
      <c r="C34" s="862"/>
      <c r="D34" s="848"/>
      <c r="E34" s="849"/>
      <c r="F34" s="858"/>
      <c r="G34" s="851"/>
      <c r="H34" s="852"/>
      <c r="I34" s="882"/>
      <c r="J34" s="852"/>
      <c r="K34" s="884"/>
      <c r="L34" s="853"/>
      <c r="M34" s="279"/>
    </row>
    <row r="35" spans="2:13" x14ac:dyDescent="0.35">
      <c r="B35" s="286"/>
      <c r="C35" s="862"/>
      <c r="D35" s="848"/>
      <c r="E35" s="849"/>
      <c r="F35" s="858"/>
      <c r="G35" s="851"/>
      <c r="H35" s="852"/>
      <c r="I35" s="882"/>
      <c r="J35" s="852"/>
      <c r="K35" s="884"/>
      <c r="L35" s="853"/>
      <c r="M35" s="279"/>
    </row>
    <row r="36" spans="2:13" x14ac:dyDescent="0.35">
      <c r="B36" s="286"/>
      <c r="C36" s="890"/>
      <c r="D36" s="891"/>
      <c r="E36" s="892"/>
      <c r="F36" s="893"/>
      <c r="G36" s="894"/>
      <c r="H36" s="895"/>
      <c r="I36" s="896"/>
      <c r="J36" s="895"/>
      <c r="K36" s="897"/>
      <c r="L36" s="898"/>
      <c r="M36" s="279"/>
    </row>
    <row r="37" spans="2:13" ht="7.5" customHeight="1" thickBot="1" x14ac:dyDescent="0.4">
      <c r="B37" s="286"/>
      <c r="C37" s="1340"/>
      <c r="D37" s="1336"/>
      <c r="E37" s="1336"/>
      <c r="F37" s="1337"/>
      <c r="G37" s="1337"/>
      <c r="H37" s="1338"/>
      <c r="I37" s="1341"/>
      <c r="J37" s="1338"/>
      <c r="K37" s="1338"/>
      <c r="L37" s="1339"/>
      <c r="M37" s="279"/>
    </row>
    <row r="38" spans="2:13" ht="9" customHeight="1" thickBot="1" x14ac:dyDescent="0.4">
      <c r="B38" s="292"/>
      <c r="C38" s="293"/>
      <c r="D38" s="293"/>
      <c r="E38" s="293"/>
      <c r="F38" s="293"/>
      <c r="G38" s="293"/>
      <c r="H38" s="293"/>
      <c r="I38" s="293"/>
      <c r="J38" s="293"/>
      <c r="K38" s="293"/>
      <c r="L38" s="293"/>
      <c r="M38" s="294"/>
    </row>
    <row r="43" spans="2:13" ht="14.25" customHeight="1" x14ac:dyDescent="0.35"/>
  </sheetData>
  <sheetProtection algorithmName="SHA-512" hashValue="miJKbZJIE+BDs37Oi1ZuUOLICmEl/oNbzkAQ9jNXitBggbeYmL3TQopk9RLGsHVtwCaEaOrVnEyvSixGmy1h0g==" saltValue="YSC/GlgOM3L9VyaUBAtBnw==" spinCount="100000" sheet="1" formatCells="0" formatColumns="0" formatRows="0" insertRows="0"/>
  <mergeCells count="2">
    <mergeCell ref="C13:L13"/>
    <mergeCell ref="C15:I15"/>
  </mergeCells>
  <dataValidations count="4">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J31:J37">
      <formula1>OnTime_OnBudget</formula1>
    </dataValidation>
    <dataValidation type="list" allowBlank="1" showInputMessage="1" showErrorMessage="1" sqref="I31:I37">
      <formula1>Project_Status</formula1>
    </dataValidation>
  </dataValidations>
  <pageMargins left="0.7" right="0.7" top="0.75" bottom="0.75" header="0.3" footer="0.3"/>
  <pageSetup scale="87" orientation="landscape" r:id="rId1"/>
  <headerFooter>
    <oddFooter>&amp;LForm 9C
Project Sponsor Experience&amp;CCFA Forms</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B13:L42"/>
  <sheetViews>
    <sheetView showGridLines="0" topLeftCell="A10" zoomScaleNormal="100" workbookViewId="0">
      <selection activeCell="D20" sqref="D20"/>
    </sheetView>
  </sheetViews>
  <sheetFormatPr defaultColWidth="9.08984375" defaultRowHeight="14.5" x14ac:dyDescent="0.35"/>
  <cols>
    <col min="1" max="2" width="1.7265625" style="369" customWidth="1"/>
    <col min="3" max="3" width="27.08984375" style="369" customWidth="1"/>
    <col min="4" max="5" width="9.08984375" style="369"/>
    <col min="6" max="6" width="15.26953125" style="369" customWidth="1"/>
    <col min="7" max="7" width="14.26953125" style="369" customWidth="1"/>
    <col min="8" max="9" width="16.6328125" style="369" customWidth="1"/>
    <col min="10" max="10" width="14.81640625" style="369" customWidth="1"/>
    <col min="11" max="11" width="17.08984375" style="369" customWidth="1"/>
    <col min="12" max="12" width="1.7265625" style="369" customWidth="1"/>
    <col min="13" max="16384" width="9.08984375" style="369"/>
  </cols>
  <sheetData>
    <row r="13" spans="2:12" ht="7.5" customHeight="1" thickBot="1" x14ac:dyDescent="0.4">
      <c r="B13" s="591"/>
      <c r="C13" s="591"/>
      <c r="D13" s="591"/>
      <c r="E13" s="591"/>
      <c r="F13" s="591"/>
      <c r="G13" s="591"/>
      <c r="H13" s="591"/>
      <c r="I13" s="591"/>
      <c r="J13" s="591"/>
      <c r="K13" s="591"/>
      <c r="L13" s="591"/>
    </row>
    <row r="14" spans="2:12" ht="9" customHeight="1" x14ac:dyDescent="0.45">
      <c r="B14" s="274"/>
      <c r="C14" s="296"/>
      <c r="D14" s="275"/>
      <c r="E14" s="275"/>
      <c r="F14" s="275"/>
      <c r="G14" s="275"/>
      <c r="H14" s="275"/>
      <c r="I14" s="276"/>
      <c r="J14" s="275"/>
      <c r="K14" s="275"/>
      <c r="L14" s="277"/>
    </row>
    <row r="15" spans="2:12" ht="18.5" x14ac:dyDescent="0.45">
      <c r="B15" s="278"/>
      <c r="C15" s="1239" t="s">
        <v>533</v>
      </c>
      <c r="D15" s="648"/>
      <c r="E15" s="648"/>
      <c r="F15" s="648"/>
      <c r="G15" s="648"/>
      <c r="H15" s="648"/>
      <c r="I15" s="648"/>
      <c r="J15" s="648"/>
      <c r="K15" s="648"/>
      <c r="L15" s="279"/>
    </row>
    <row r="16" spans="2:12" ht="15" customHeight="1" x14ac:dyDescent="0.45">
      <c r="B16" s="278"/>
      <c r="C16" s="1238"/>
      <c r="D16" s="657"/>
      <c r="E16" s="657"/>
      <c r="F16" s="657"/>
      <c r="G16" s="657"/>
      <c r="H16" s="657"/>
      <c r="I16" s="657"/>
      <c r="J16" s="657"/>
      <c r="K16" s="657"/>
      <c r="L16" s="279"/>
    </row>
    <row r="17" spans="2:12" ht="15" thickBot="1" x14ac:dyDescent="0.4">
      <c r="B17" s="280"/>
      <c r="C17" s="2606" t="str">
        <f>IF('1'!G5="","Enter Project Name on Form 1",(CONCATENATE("Project Name: ",'1'!G5)))</f>
        <v>Enter Project Name on Form 1</v>
      </c>
      <c r="D17" s="2606"/>
      <c r="E17" s="2606"/>
      <c r="F17" s="2606"/>
      <c r="G17" s="2606"/>
      <c r="H17" s="2606"/>
      <c r="I17" s="2606"/>
      <c r="J17" s="2606"/>
      <c r="K17" s="450"/>
      <c r="L17" s="282"/>
    </row>
    <row r="18" spans="2:12" ht="22.5" customHeight="1" x14ac:dyDescent="0.35">
      <c r="B18" s="280"/>
      <c r="C18" s="179"/>
      <c r="D18" s="281"/>
      <c r="E18" s="281"/>
      <c r="F18" s="281"/>
      <c r="G18" s="281"/>
      <c r="H18" s="281"/>
      <c r="I18" s="281"/>
      <c r="J18" s="281"/>
      <c r="K18" s="283"/>
      <c r="L18" s="282"/>
    </row>
    <row r="19" spans="2:12" ht="15.75" customHeight="1" x14ac:dyDescent="0.35">
      <c r="B19" s="280"/>
      <c r="C19" s="300" t="s">
        <v>482</v>
      </c>
      <c r="D19" s="300"/>
      <c r="E19" s="300"/>
      <c r="F19" s="300"/>
      <c r="G19" s="300"/>
      <c r="H19" s="283"/>
      <c r="I19" s="283"/>
      <c r="J19" s="283"/>
      <c r="K19" s="283"/>
      <c r="L19" s="282"/>
    </row>
    <row r="20" spans="2:12" x14ac:dyDescent="0.35">
      <c r="B20" s="286"/>
      <c r="C20" s="2129" t="s">
        <v>483</v>
      </c>
      <c r="D20" s="301" t="str">
        <f>IF('1'!G15="","Enter Development Consultant Firm Name on Form 1A",'1'!G15)</f>
        <v>Enter Development Consultant Firm Name on Form 1A</v>
      </c>
      <c r="E20" s="302"/>
      <c r="F20" s="302"/>
      <c r="G20" s="302"/>
      <c r="H20" s="302"/>
      <c r="I20" s="903"/>
      <c r="J20" s="303"/>
      <c r="K20" s="592"/>
      <c r="L20" s="297"/>
    </row>
    <row r="21" spans="2:12" ht="3.75" customHeight="1" thickBot="1" x14ac:dyDescent="0.4">
      <c r="B21" s="286"/>
      <c r="C21" s="298"/>
      <c r="D21" s="592"/>
      <c r="E21" s="592"/>
      <c r="F21" s="592"/>
      <c r="G21" s="592"/>
      <c r="H21" s="592"/>
      <c r="I21" s="592"/>
      <c r="J21" s="592"/>
      <c r="K21" s="592"/>
      <c r="L21" s="279"/>
    </row>
    <row r="22" spans="2:12" ht="24.5" thickBot="1" x14ac:dyDescent="0.4">
      <c r="B22" s="286"/>
      <c r="C22" s="304" t="s">
        <v>1500</v>
      </c>
      <c r="D22" s="863" t="s">
        <v>474</v>
      </c>
      <c r="E22" s="287" t="s">
        <v>475</v>
      </c>
      <c r="F22" s="288" t="s">
        <v>477</v>
      </c>
      <c r="G22" s="288" t="s">
        <v>502</v>
      </c>
      <c r="H22" s="288" t="s">
        <v>478</v>
      </c>
      <c r="I22" s="863" t="s">
        <v>602</v>
      </c>
      <c r="J22" s="288" t="s">
        <v>479</v>
      </c>
      <c r="K22" s="289" t="s">
        <v>480</v>
      </c>
      <c r="L22" s="279"/>
    </row>
    <row r="23" spans="2:12" x14ac:dyDescent="0.35">
      <c r="B23" s="290"/>
      <c r="C23" s="866"/>
      <c r="D23" s="842" t="s">
        <v>542</v>
      </c>
      <c r="E23" s="843" t="s">
        <v>530</v>
      </c>
      <c r="F23" s="864"/>
      <c r="G23" s="710"/>
      <c r="H23" s="845"/>
      <c r="I23" s="845" t="s">
        <v>530</v>
      </c>
      <c r="J23" s="846"/>
      <c r="K23" s="847"/>
      <c r="L23" s="279"/>
    </row>
    <row r="24" spans="2:12" x14ac:dyDescent="0.35">
      <c r="B24" s="286"/>
      <c r="C24" s="867"/>
      <c r="D24" s="848"/>
      <c r="E24" s="849"/>
      <c r="F24" s="865"/>
      <c r="G24" s="854"/>
      <c r="H24" s="851"/>
      <c r="I24" s="851"/>
      <c r="J24" s="852"/>
      <c r="K24" s="853"/>
      <c r="L24" s="279"/>
    </row>
    <row r="25" spans="2:12" x14ac:dyDescent="0.35">
      <c r="B25" s="286"/>
      <c r="C25" s="680"/>
      <c r="D25" s="848"/>
      <c r="E25" s="849"/>
      <c r="F25" s="865"/>
      <c r="G25" s="854"/>
      <c r="H25" s="851"/>
      <c r="I25" s="851"/>
      <c r="J25" s="852"/>
      <c r="K25" s="853"/>
      <c r="L25" s="279"/>
    </row>
    <row r="26" spans="2:12" x14ac:dyDescent="0.35">
      <c r="B26" s="286"/>
      <c r="C26" s="680"/>
      <c r="D26" s="848"/>
      <c r="E26" s="849"/>
      <c r="F26" s="865"/>
      <c r="G26" s="854"/>
      <c r="H26" s="851"/>
      <c r="I26" s="851"/>
      <c r="J26" s="852"/>
      <c r="K26" s="853"/>
      <c r="L26" s="279"/>
    </row>
    <row r="27" spans="2:12" x14ac:dyDescent="0.35">
      <c r="B27" s="286"/>
      <c r="C27" s="680"/>
      <c r="D27" s="848"/>
      <c r="E27" s="849"/>
      <c r="F27" s="865"/>
      <c r="G27" s="854"/>
      <c r="H27" s="851"/>
      <c r="I27" s="851"/>
      <c r="J27" s="852"/>
      <c r="K27" s="853"/>
      <c r="L27" s="279"/>
    </row>
    <row r="28" spans="2:12" x14ac:dyDescent="0.35">
      <c r="B28" s="291"/>
      <c r="C28" s="680"/>
      <c r="D28" s="848"/>
      <c r="E28" s="849"/>
      <c r="F28" s="865"/>
      <c r="G28" s="854"/>
      <c r="H28" s="851"/>
      <c r="I28" s="851"/>
      <c r="J28" s="852"/>
      <c r="K28" s="853"/>
      <c r="L28" s="279"/>
    </row>
    <row r="29" spans="2:12" x14ac:dyDescent="0.35">
      <c r="B29" s="291"/>
      <c r="C29" s="680"/>
      <c r="D29" s="848"/>
      <c r="E29" s="849"/>
      <c r="F29" s="865"/>
      <c r="G29" s="854"/>
      <c r="H29" s="851"/>
      <c r="I29" s="851"/>
      <c r="J29" s="852"/>
      <c r="K29" s="853"/>
      <c r="L29" s="279"/>
    </row>
    <row r="30" spans="2:12" x14ac:dyDescent="0.35">
      <c r="B30" s="286"/>
      <c r="C30" s="680"/>
      <c r="D30" s="848"/>
      <c r="E30" s="849"/>
      <c r="F30" s="865"/>
      <c r="G30" s="854"/>
      <c r="H30" s="851"/>
      <c r="I30" s="851"/>
      <c r="J30" s="852"/>
      <c r="K30" s="853"/>
      <c r="L30" s="279"/>
    </row>
    <row r="31" spans="2:12" ht="7.5" customHeight="1" thickBot="1" x14ac:dyDescent="0.4">
      <c r="B31" s="286"/>
      <c r="C31" s="1273"/>
      <c r="D31" s="1342"/>
      <c r="E31" s="1343"/>
      <c r="F31" s="1344"/>
      <c r="G31" s="1345"/>
      <c r="H31" s="1346"/>
      <c r="I31" s="1346"/>
      <c r="J31" s="1347"/>
      <c r="K31" s="1348"/>
      <c r="L31" s="279"/>
    </row>
    <row r="32" spans="2:12" ht="7.5" customHeight="1" x14ac:dyDescent="0.35">
      <c r="B32" s="280"/>
      <c r="C32" s="298"/>
      <c r="D32" s="305"/>
      <c r="E32" s="305"/>
      <c r="F32" s="305"/>
      <c r="G32" s="305"/>
      <c r="H32" s="305"/>
      <c r="I32" s="305"/>
      <c r="J32" s="305"/>
      <c r="K32" s="305"/>
      <c r="L32" s="282"/>
    </row>
    <row r="33" spans="2:12" ht="16.5" customHeight="1" thickBot="1" x14ac:dyDescent="0.4">
      <c r="B33" s="280"/>
      <c r="C33" s="295" t="s">
        <v>484</v>
      </c>
      <c r="D33" s="295"/>
      <c r="E33" s="295"/>
      <c r="F33" s="295"/>
      <c r="G33" s="295"/>
      <c r="H33" s="283"/>
      <c r="I33" s="283"/>
      <c r="J33" s="283"/>
      <c r="K33" s="283"/>
      <c r="L33" s="282"/>
    </row>
    <row r="34" spans="2:12" ht="24.5" thickBot="1" x14ac:dyDescent="0.4">
      <c r="B34" s="286"/>
      <c r="C34" s="304" t="s">
        <v>1501</v>
      </c>
      <c r="D34" s="863" t="s">
        <v>474</v>
      </c>
      <c r="E34" s="287" t="s">
        <v>475</v>
      </c>
      <c r="F34" s="288" t="s">
        <v>477</v>
      </c>
      <c r="G34" s="288" t="s">
        <v>502</v>
      </c>
      <c r="H34" s="288" t="s">
        <v>595</v>
      </c>
      <c r="I34" s="863" t="s">
        <v>602</v>
      </c>
      <c r="J34" s="288" t="s">
        <v>603</v>
      </c>
      <c r="K34" s="289" t="s">
        <v>480</v>
      </c>
      <c r="L34" s="279"/>
    </row>
    <row r="35" spans="2:12" x14ac:dyDescent="0.35">
      <c r="B35" s="290"/>
      <c r="C35" s="866"/>
      <c r="D35" s="868" t="s">
        <v>542</v>
      </c>
      <c r="E35" s="869" t="s">
        <v>530</v>
      </c>
      <c r="F35" s="843"/>
      <c r="G35" s="856"/>
      <c r="H35" s="845" t="s">
        <v>530</v>
      </c>
      <c r="I35" s="845" t="s">
        <v>530</v>
      </c>
      <c r="J35" s="846"/>
      <c r="K35" s="847"/>
      <c r="L35" s="279"/>
    </row>
    <row r="36" spans="2:12" x14ac:dyDescent="0.35">
      <c r="B36" s="286"/>
      <c r="C36" s="867"/>
      <c r="D36" s="870"/>
      <c r="E36" s="871"/>
      <c r="F36" s="849"/>
      <c r="G36" s="857"/>
      <c r="H36" s="851"/>
      <c r="I36" s="851"/>
      <c r="J36" s="852"/>
      <c r="K36" s="853"/>
      <c r="L36" s="279"/>
    </row>
    <row r="37" spans="2:12" x14ac:dyDescent="0.35">
      <c r="B37" s="286"/>
      <c r="C37" s="680"/>
      <c r="D37" s="870"/>
      <c r="E37" s="871"/>
      <c r="F37" s="849"/>
      <c r="G37" s="858"/>
      <c r="H37" s="851"/>
      <c r="I37" s="851"/>
      <c r="J37" s="852"/>
      <c r="K37" s="853"/>
      <c r="L37" s="279"/>
    </row>
    <row r="38" spans="2:12" x14ac:dyDescent="0.35">
      <c r="B38" s="286"/>
      <c r="C38" s="680"/>
      <c r="D38" s="870"/>
      <c r="E38" s="871"/>
      <c r="F38" s="849"/>
      <c r="G38" s="858"/>
      <c r="H38" s="851"/>
      <c r="I38" s="851"/>
      <c r="J38" s="852"/>
      <c r="K38" s="853"/>
      <c r="L38" s="279"/>
    </row>
    <row r="39" spans="2:12" x14ac:dyDescent="0.35">
      <c r="B39" s="286"/>
      <c r="C39" s="680"/>
      <c r="D39" s="870"/>
      <c r="E39" s="871"/>
      <c r="F39" s="849"/>
      <c r="G39" s="858"/>
      <c r="H39" s="851"/>
      <c r="I39" s="851"/>
      <c r="J39" s="852"/>
      <c r="K39" s="853"/>
      <c r="L39" s="279"/>
    </row>
    <row r="40" spans="2:12" x14ac:dyDescent="0.35">
      <c r="B40" s="286"/>
      <c r="C40" s="905"/>
      <c r="D40" s="906"/>
      <c r="E40" s="907"/>
      <c r="F40" s="892"/>
      <c r="G40" s="893"/>
      <c r="H40" s="894"/>
      <c r="I40" s="894"/>
      <c r="J40" s="895"/>
      <c r="K40" s="898"/>
      <c r="L40" s="279"/>
    </row>
    <row r="41" spans="2:12" ht="7.5" customHeight="1" thickBot="1" x14ac:dyDescent="0.4">
      <c r="B41" s="286"/>
      <c r="C41" s="1273"/>
      <c r="D41" s="1349"/>
      <c r="E41" s="1350"/>
      <c r="F41" s="1343"/>
      <c r="G41" s="1346"/>
      <c r="H41" s="1346"/>
      <c r="I41" s="1346"/>
      <c r="J41" s="1347"/>
      <c r="K41" s="1348"/>
      <c r="L41" s="279"/>
    </row>
    <row r="42" spans="2:12" ht="9" customHeight="1" thickBot="1" x14ac:dyDescent="0.4">
      <c r="B42" s="292"/>
      <c r="C42" s="299"/>
      <c r="D42" s="293"/>
      <c r="E42" s="293"/>
      <c r="F42" s="293"/>
      <c r="G42" s="293"/>
      <c r="H42" s="293"/>
      <c r="I42" s="293"/>
      <c r="J42" s="293"/>
      <c r="K42" s="293"/>
      <c r="L42" s="294"/>
    </row>
  </sheetData>
  <sheetProtection algorithmName="SHA-512" hashValue="VmOJeoJqBbmIepxDe7uQPHOqE5+uuohYXQgzU+tFEhu7vwn3GbUK9e8lfzbA3EiQ67t/8B2edwXk14Gv8+1C1A==" saltValue="1nYRQMRqWzQozznlygbOLw==" spinCount="100000" sheet="1" formatCells="0" formatColumns="0" formatRows="0" insertRows="0"/>
  <mergeCells count="1">
    <mergeCell ref="C17:J17"/>
  </mergeCells>
  <dataValidations count="4">
    <dataValidation type="list" allowBlank="1" showInputMessage="1" showErrorMessage="1" sqref="I23:I31 I35:I41">
      <formula1>OnTime_OnBudget</formula1>
    </dataValidation>
    <dataValidation type="list" allowBlank="1" showInputMessage="1" showErrorMessage="1" sqref="D23:D31 D35:D41">
      <formula1>Project_Type</formula1>
    </dataValidation>
    <dataValidation type="list" allowBlank="1" showInputMessage="1" showErrorMessage="1" sqref="E23:E31 E35:E41">
      <formula1>Act_Typ</formula1>
    </dataValidation>
    <dataValidation type="list" allowBlank="1" showInputMessage="1" showErrorMessage="1" sqref="H35:H41">
      <formula1>Project_Status</formula1>
    </dataValidation>
  </dataValidations>
  <pageMargins left="0.7" right="0.7" top="0.75" bottom="0.75" header="0.3" footer="0.3"/>
  <pageSetup scale="85" orientation="landscape" r:id="rId1"/>
  <headerFooter>
    <oddFooter>&amp;LForm 9D
Project Development Consultant Experience&amp;CCFA Forms</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B5:J25"/>
  <sheetViews>
    <sheetView showGridLines="0" zoomScaleNormal="100" workbookViewId="0">
      <selection activeCell="D16" sqref="D16"/>
    </sheetView>
  </sheetViews>
  <sheetFormatPr defaultColWidth="9.08984375" defaultRowHeight="14.5" x14ac:dyDescent="0.35"/>
  <cols>
    <col min="1" max="2" width="1.7265625" style="369" customWidth="1"/>
    <col min="3" max="3" width="25.7265625" style="369" customWidth="1"/>
    <col min="4" max="4" width="14.26953125" style="369" customWidth="1"/>
    <col min="5" max="5" width="8.6328125" style="369" customWidth="1"/>
    <col min="6" max="6" width="22.81640625" style="369" customWidth="1"/>
    <col min="7" max="8" width="14.26953125" style="369" customWidth="1"/>
    <col min="9" max="9" width="12.81640625" style="369" customWidth="1"/>
    <col min="10" max="10" width="1.7265625" style="369" customWidth="1"/>
    <col min="11" max="16384" width="9.08984375" style="369"/>
  </cols>
  <sheetData>
    <row r="5" spans="2:10" ht="19.5" customHeight="1" x14ac:dyDescent="0.35"/>
    <row r="6" spans="2:10" ht="7.5" customHeight="1" thickBot="1" x14ac:dyDescent="0.4">
      <c r="B6" s="591"/>
      <c r="C6" s="591"/>
      <c r="D6" s="591"/>
      <c r="E6" s="591"/>
      <c r="F6" s="591"/>
      <c r="G6" s="591"/>
      <c r="H6" s="591"/>
      <c r="I6" s="591"/>
      <c r="J6" s="591"/>
    </row>
    <row r="7" spans="2:10" ht="9" customHeight="1" x14ac:dyDescent="0.35">
      <c r="B7" s="306"/>
      <c r="C7" s="275"/>
      <c r="D7" s="275"/>
      <c r="E7" s="275"/>
      <c r="F7" s="275"/>
      <c r="G7" s="275"/>
      <c r="H7" s="275"/>
      <c r="I7" s="275"/>
      <c r="J7" s="277"/>
    </row>
    <row r="8" spans="2:10" ht="18.5" x14ac:dyDescent="0.45">
      <c r="B8" s="307"/>
      <c r="C8" s="1239" t="s">
        <v>534</v>
      </c>
      <c r="D8" s="648"/>
      <c r="E8" s="648"/>
      <c r="F8" s="648"/>
      <c r="G8" s="648"/>
      <c r="H8" s="648"/>
      <c r="I8" s="648"/>
      <c r="J8" s="279"/>
    </row>
    <row r="9" spans="2:10" x14ac:dyDescent="0.35">
      <c r="B9" s="307"/>
      <c r="C9" s="657"/>
      <c r="D9" s="657"/>
      <c r="E9" s="657"/>
      <c r="F9" s="657"/>
      <c r="G9" s="657"/>
      <c r="H9" s="657"/>
      <c r="I9" s="657"/>
      <c r="J9" s="279"/>
    </row>
    <row r="10" spans="2:10" ht="15" thickBot="1" x14ac:dyDescent="0.4">
      <c r="B10" s="280"/>
      <c r="C10" s="2606" t="str">
        <f>IF('1'!G5="","Enter Project Name on Form 1",(CONCATENATE("Project Name: ",'1'!G5)))</f>
        <v>Enter Project Name on Form 1</v>
      </c>
      <c r="D10" s="2606"/>
      <c r="E10" s="2606"/>
      <c r="F10" s="2606"/>
      <c r="G10" s="2606"/>
      <c r="H10" s="342"/>
      <c r="I10" s="342"/>
      <c r="J10" s="282"/>
    </row>
    <row r="11" spans="2:10" x14ac:dyDescent="0.35">
      <c r="B11" s="286"/>
      <c r="C11" s="657"/>
      <c r="D11" s="592"/>
      <c r="E11" s="592"/>
      <c r="F11" s="592"/>
      <c r="G11" s="592"/>
      <c r="H11" s="308"/>
      <c r="I11" s="308"/>
      <c r="J11" s="297"/>
    </row>
    <row r="12" spans="2:10" x14ac:dyDescent="0.35">
      <c r="B12" s="286"/>
      <c r="C12" s="2129" t="s">
        <v>485</v>
      </c>
      <c r="D12" s="2607" t="str">
        <f>IF('9A'!D64="","Enter Property Management Firm Name on Form 9A",'9A'!D64)</f>
        <v>Enter Property Management Firm Name on Form 9A</v>
      </c>
      <c r="E12" s="2607"/>
      <c r="F12" s="2607"/>
      <c r="G12" s="2607"/>
      <c r="H12" s="2607"/>
      <c r="I12" s="2608"/>
      <c r="J12" s="297"/>
    </row>
    <row r="13" spans="2:10" ht="15" thickBot="1" x14ac:dyDescent="0.4">
      <c r="B13" s="286"/>
      <c r="C13" s="305"/>
      <c r="D13" s="305"/>
      <c r="E13" s="592"/>
      <c r="F13" s="592"/>
      <c r="G13" s="592"/>
      <c r="H13" s="592"/>
      <c r="I13" s="592"/>
      <c r="J13" s="279"/>
    </row>
    <row r="14" spans="2:10" ht="36.5" thickBot="1" x14ac:dyDescent="0.4">
      <c r="B14" s="286"/>
      <c r="C14" s="304" t="s">
        <v>1502</v>
      </c>
      <c r="D14" s="288" t="s">
        <v>477</v>
      </c>
      <c r="E14" s="288" t="s">
        <v>502</v>
      </c>
      <c r="F14" s="288" t="s">
        <v>486</v>
      </c>
      <c r="G14" s="288" t="s">
        <v>487</v>
      </c>
      <c r="H14" s="288" t="s">
        <v>503</v>
      </c>
      <c r="I14" s="289" t="s">
        <v>504</v>
      </c>
      <c r="J14" s="279"/>
    </row>
    <row r="15" spans="2:10" x14ac:dyDescent="0.35">
      <c r="B15" s="290"/>
      <c r="C15" s="1386"/>
      <c r="D15" s="872"/>
      <c r="E15" s="873"/>
      <c r="F15" s="878"/>
      <c r="G15" s="873"/>
      <c r="H15" s="873"/>
      <c r="I15" s="847"/>
      <c r="J15" s="279"/>
    </row>
    <row r="16" spans="2:10" x14ac:dyDescent="0.35">
      <c r="B16" s="286"/>
      <c r="C16" s="1385"/>
      <c r="D16" s="874"/>
      <c r="E16" s="875"/>
      <c r="F16" s="879"/>
      <c r="G16" s="875"/>
      <c r="H16" s="875"/>
      <c r="I16" s="853"/>
      <c r="J16" s="279"/>
    </row>
    <row r="17" spans="2:10" x14ac:dyDescent="0.35">
      <c r="B17" s="286"/>
      <c r="C17" s="1383"/>
      <c r="D17" s="874"/>
      <c r="E17" s="875"/>
      <c r="F17" s="879"/>
      <c r="G17" s="875"/>
      <c r="H17" s="875"/>
      <c r="I17" s="853"/>
      <c r="J17" s="279"/>
    </row>
    <row r="18" spans="2:10" x14ac:dyDescent="0.35">
      <c r="B18" s="286"/>
      <c r="C18" s="1383"/>
      <c r="D18" s="874"/>
      <c r="E18" s="875"/>
      <c r="F18" s="879"/>
      <c r="G18" s="875"/>
      <c r="H18" s="875"/>
      <c r="I18" s="853"/>
      <c r="J18" s="279"/>
    </row>
    <row r="19" spans="2:10" x14ac:dyDescent="0.35">
      <c r="B19" s="286"/>
      <c r="C19" s="1383"/>
      <c r="D19" s="874"/>
      <c r="E19" s="875"/>
      <c r="F19" s="879"/>
      <c r="G19" s="875"/>
      <c r="H19" s="875"/>
      <c r="I19" s="853"/>
      <c r="J19" s="279"/>
    </row>
    <row r="20" spans="2:10" x14ac:dyDescent="0.35">
      <c r="B20" s="291"/>
      <c r="C20" s="1383"/>
      <c r="D20" s="874"/>
      <c r="E20" s="875"/>
      <c r="F20" s="879"/>
      <c r="G20" s="875"/>
      <c r="H20" s="875"/>
      <c r="I20" s="853"/>
      <c r="J20" s="279"/>
    </row>
    <row r="21" spans="2:10" x14ac:dyDescent="0.35">
      <c r="B21" s="291"/>
      <c r="C21" s="1383"/>
      <c r="D21" s="874"/>
      <c r="E21" s="875"/>
      <c r="F21" s="879"/>
      <c r="G21" s="875"/>
      <c r="H21" s="875"/>
      <c r="I21" s="853"/>
      <c r="J21" s="279"/>
    </row>
    <row r="22" spans="2:10" x14ac:dyDescent="0.35">
      <c r="B22" s="291"/>
      <c r="C22" s="1383"/>
      <c r="D22" s="874"/>
      <c r="E22" s="875"/>
      <c r="F22" s="879"/>
      <c r="G22" s="875"/>
      <c r="H22" s="875"/>
      <c r="I22" s="853"/>
      <c r="J22" s="279"/>
    </row>
    <row r="23" spans="2:10" x14ac:dyDescent="0.35">
      <c r="B23" s="286"/>
      <c r="C23" s="1383"/>
      <c r="D23" s="874"/>
      <c r="E23" s="875"/>
      <c r="F23" s="879"/>
      <c r="G23" s="875"/>
      <c r="H23" s="875"/>
      <c r="I23" s="853"/>
      <c r="J23" s="279"/>
    </row>
    <row r="24" spans="2:10" ht="15" thickBot="1" x14ac:dyDescent="0.4">
      <c r="B24" s="286"/>
      <c r="C24" s="1384"/>
      <c r="D24" s="876"/>
      <c r="E24" s="877"/>
      <c r="F24" s="880"/>
      <c r="G24" s="877"/>
      <c r="H24" s="877"/>
      <c r="I24" s="855"/>
      <c r="J24" s="279"/>
    </row>
    <row r="25" spans="2:10" ht="9" customHeight="1" thickBot="1" x14ac:dyDescent="0.4">
      <c r="B25" s="292"/>
      <c r="C25" s="293"/>
      <c r="D25" s="293"/>
      <c r="E25" s="293"/>
      <c r="F25" s="293"/>
      <c r="G25" s="293"/>
      <c r="H25" s="293"/>
      <c r="I25" s="293"/>
      <c r="J25" s="294"/>
    </row>
  </sheetData>
  <sheetProtection algorithmName="SHA-512" hashValue="9qCAgy+UtVnCCgaBkBpFRBVZMW6XBD8XY9rA+w7IYLE5CuBVYFrXMyVhdl4Pr+c5HrkDb16ZSvUg9wut9o2riQ==" saltValue="NK4bH8fpMgvWpOtzlJm0EQ=="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200</vt:i4>
      </vt:variant>
    </vt:vector>
  </HeadingPairs>
  <TitlesOfParts>
    <vt:vector size="235" baseType="lpstr">
      <vt:lpstr>Dropdowns</vt:lpstr>
      <vt:lpstr>ESDS-Reference Table</vt:lpstr>
      <vt:lpstr>ESDS-Lookup Table</vt:lpstr>
      <vt:lpstr>5 Default Check</vt:lpstr>
      <vt:lpstr>HTF_Insert</vt:lpstr>
      <vt:lpstr>Definitions</vt:lpstr>
      <vt:lpstr>Validations Checklist</vt:lpstr>
      <vt:lpstr>1</vt:lpstr>
      <vt:lpstr>2A</vt:lpstr>
      <vt:lpstr>2B</vt:lpstr>
      <vt:lpstr>2C</vt:lpstr>
      <vt:lpstr>3</vt:lpstr>
      <vt:lpstr>4</vt:lpstr>
      <vt:lpstr>5</vt:lpstr>
      <vt:lpstr>6A</vt:lpstr>
      <vt:lpstr>6B</vt:lpstr>
      <vt:lpstr>6C</vt:lpstr>
      <vt:lpstr>LIHTC Insert</vt:lpstr>
      <vt:lpstr>6D</vt:lpstr>
      <vt:lpstr>Tax_Credit_Numbers</vt:lpstr>
      <vt:lpstr>Calc Sheet Insert</vt:lpstr>
      <vt:lpstr>6E</vt:lpstr>
      <vt:lpstr>7A</vt:lpstr>
      <vt:lpstr>Resources Insert</vt:lpstr>
      <vt:lpstr>7B</vt:lpstr>
      <vt:lpstr>8A</vt:lpstr>
      <vt:lpstr>8B</vt:lpstr>
      <vt:lpstr>8C</vt:lpstr>
      <vt:lpstr>8D</vt:lpstr>
      <vt:lpstr>8E</vt:lpstr>
      <vt:lpstr>9A</vt:lpstr>
      <vt:lpstr>9B</vt:lpstr>
      <vt:lpstr>9C</vt:lpstr>
      <vt:lpstr>9D</vt:lpstr>
      <vt:lpstr>9E</vt:lpstr>
      <vt:lpstr>Act_Typ</vt:lpstr>
      <vt:lpstr>Activity_Type</vt:lpstr>
      <vt:lpstr>Actual_or_Percent</vt:lpstr>
      <vt:lpstr>AMIs</vt:lpstr>
      <vt:lpstr>Beds</vt:lpstr>
      <vt:lpstr>Building_ID_or_Name</vt:lpstr>
      <vt:lpstr>Building_Type</vt:lpstr>
      <vt:lpstr>Debt_Type</vt:lpstr>
      <vt:lpstr>Enable</vt:lpstr>
      <vt:lpstr>Fund_Source</vt:lpstr>
      <vt:lpstr>G_or_L</vt:lpstr>
      <vt:lpstr>Grant</vt:lpstr>
      <vt:lpstr>Grant_or_Loan</vt:lpstr>
      <vt:lpstr>GrantType</vt:lpstr>
      <vt:lpstr>Loan</vt:lpstr>
      <vt:lpstr>LoanType</vt:lpstr>
      <vt:lpstr>Non_LIH_Units</vt:lpstr>
      <vt:lpstr>NonRes_FundSource</vt:lpstr>
      <vt:lpstr>OnSite_OffSite</vt:lpstr>
      <vt:lpstr>OnTime_OnBudget</vt:lpstr>
      <vt:lpstr>Population_Types</vt:lpstr>
      <vt:lpstr>'1'!Print_Area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'Validations Checklist'!Print_Area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Harrington, Sean (COM)</cp:lastModifiedBy>
  <cp:lastPrinted>2020-04-06T19:51:15Z</cp:lastPrinted>
  <dcterms:created xsi:type="dcterms:W3CDTF">2015-05-06T15:11:33Z</dcterms:created>
  <dcterms:modified xsi:type="dcterms:W3CDTF">2020-08-25T23:16:05Z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