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updateLinks="never" codeName="ThisWorkbook" defaultThemeVersion="124226"/>
  <mc:AlternateContent xmlns:mc="http://schemas.openxmlformats.org/markup-compatibility/2006">
    <mc:Choice Requires="x15">
      <x15ac:absPath xmlns:x15ac="http://schemas.microsoft.com/office/spreadsheetml/2010/11/ac" url="M:\^Multifamily Housing\Policy\Application\2023\"/>
    </mc:Choice>
  </mc:AlternateContent>
  <xr:revisionPtr revIDLastSave="0" documentId="13_ncr:1_{56FB08DC-A5E2-46BE-A249-4C5226FC3BAB}" xr6:coauthVersionLast="47" xr6:coauthVersionMax="47" xr10:uidLastSave="{00000000-0000-0000-0000-000000000000}"/>
  <workbookProtection workbookAlgorithmName="SHA-512" workbookHashValue="QIR1ND/eTzr6yn53C4757vEu6S3UnVZuZR0pskaNa3NP2k5sG69Oz2MoUG0TmKLat4S2H2u2/rCGtRG2dZFf2Q==" workbookSaltValue="lgGrxjmF9nyiWYgCpZcrXA==" workbookSpinCount="100000" lockStructure="1"/>
  <bookViews>
    <workbookView xWindow="-120" yWindow="-120" windowWidth="27420" windowHeight="16440" firstSheet="14" activeTab="26" xr2:uid="{3DD13161-3498-4265-A4DD-6B7575DC50ED}"/>
  </bookViews>
  <sheets>
    <sheet name="App Fee values" sheetId="43" state="hidden" r:id="rId1"/>
    <sheet name="Instructions" sheetId="56" r:id="rId2"/>
    <sheet name="Application Checklist" sheetId="54" r:id="rId3"/>
    <sheet name="Portfolio Checklist" sheetId="55" r:id="rId4"/>
    <sheet name="Application Fee" sheetId="52" r:id="rId5"/>
    <sheet name="Applicable Fraction Calc" sheetId="6" r:id="rId6"/>
    <sheet name="Asset" sheetId="46" state="hidden" r:id="rId7"/>
    <sheet name="Project Description" sheetId="7" r:id="rId8"/>
    <sheet name="Population Served" sheetId="11" r:id="rId9"/>
    <sheet name="Funding Data" sheetId="44" state="hidden" r:id="rId10"/>
    <sheet name="Relocation" sheetId="12" r:id="rId11"/>
    <sheet name="Sources and Uses" sheetId="14" r:id="rId12"/>
    <sheet name="LIHTC Eligible Basis" sheetId="16" r:id="rId13"/>
    <sheet name="LIHTC" sheetId="33" state="hidden" r:id="rId14"/>
    <sheet name="LIHTC Calc" sheetId="17" r:id="rId15"/>
    <sheet name="Calc Sheet" sheetId="32" state="hidden" r:id="rId16"/>
    <sheet name="TDC Limit Calc" sheetId="18" r:id="rId17"/>
    <sheet name="TDC Limit Hidden" sheetId="15" state="hidden" r:id="rId18"/>
    <sheet name="Financing Terms" sheetId="19" r:id="rId19"/>
    <sheet name="Res Sources" sheetId="34" state="hidden" r:id="rId20"/>
    <sheet name="Historic Tax Credits" sheetId="20" r:id="rId21"/>
    <sheet name="Project Rents" sheetId="21" r:id="rId22"/>
    <sheet name="Rents" sheetId="35" state="hidden" r:id="rId23"/>
    <sheet name="Operating Pro Forma" sheetId="22" r:id="rId24"/>
    <sheet name="Pro Forma" sheetId="36" state="hidden" r:id="rId25"/>
    <sheet name="OPF YbY" sheetId="37" state="hidden" r:id="rId26"/>
    <sheet name="Scoring " sheetId="29" r:id="rId27"/>
    <sheet name="hidden - ScoringLists" sheetId="27" state="hidden" r:id="rId28"/>
  </sheets>
  <externalReferences>
    <externalReference r:id="rId29"/>
    <externalReference r:id="rId30"/>
  </externalReferences>
  <definedNames>
    <definedName name="Act_Typ">[1]Dropdowns!$B$143:$B$148</definedName>
    <definedName name="Activity_Type">[1]Dropdowns!$B$128:$B$131</definedName>
    <definedName name="Actual_or_Percent">[1]Dropdowns!$B$189:$B$191</definedName>
    <definedName name="AMIs">[1]Dropdowns!$B$93:$B$103</definedName>
    <definedName name="Building_Type">[1]Dropdowns!$B$117:$B$125</definedName>
    <definedName name="Debt_Type">[1]Dropdowns!$B$57:$B$59</definedName>
    <definedName name="Enable">[1]Dropdowns!$B$111:$B$111</definedName>
    <definedName name="Fund_Source">[1]Dropdowns!$B$165:$B$181</definedName>
    <definedName name="G_or_L">[1]Dropdowns!$E$52:$E$54</definedName>
    <definedName name="LIH40percent">'hidden - ScoringLists'!$B$62:$B$63</definedName>
    <definedName name="LIH50percent">'hidden - ScoringLists'!$B$65:$B$69</definedName>
    <definedName name="LIH60percent">'hidden - ScoringLists'!$B$71:$B$76</definedName>
    <definedName name="location_eff">'hidden - ScoringLists'!$B$45:$B$54</definedName>
    <definedName name="lower_income">'hidden - ScoringLists'!$B$3:$B$9</definedName>
    <definedName name="Non_LIH_Units">[1]Dropdowns!$B$88:$B$90</definedName>
    <definedName name="NonRes_FundSource">[1]Dropdowns!$E$166:$E$180</definedName>
    <definedName name="OneToSixPoints" localSheetId="1">#REF!</definedName>
    <definedName name="OneToSixPoints">#REF!</definedName>
    <definedName name="OnSite_OffSite">[1]Dropdowns!$B$184:$B$186</definedName>
    <definedName name="OnTime_OnBudget">[1]Dropdowns!$B$150:$B$154</definedName>
    <definedName name="OnTime_OnBudget2">[1]Dropdowns!$B$156:$B$161</definedName>
    <definedName name="Points1to5" localSheetId="1">#REF!</definedName>
    <definedName name="Points1to5">#REF!</definedName>
    <definedName name="Population_Types">[1]Dropdowns!$B$3:$B$23</definedName>
    <definedName name="_xlnm.Print_Area" localSheetId="5">'Applicable Fraction Calc'!$A$1:$K$18</definedName>
    <definedName name="_xlnm.Print_Area" localSheetId="2">'Application Checklist'!$A$1:$M$159</definedName>
    <definedName name="_xlnm.Print_Area" localSheetId="18">'Financing Terms'!$A$1:$M$48</definedName>
    <definedName name="_xlnm.Print_Area" localSheetId="12">'LIHTC Eligible Basis'!$A$1:$I$115</definedName>
    <definedName name="_xlnm.Print_Area" localSheetId="23">'Operating Pro Forma'!$A$1:$M$107</definedName>
    <definedName name="_xlnm.Print_Area" localSheetId="8">'Population Served'!$A$1:$N$37</definedName>
    <definedName name="_xlnm.Print_Area" localSheetId="3">'Portfolio Checklist'!$A$1:$M$56</definedName>
    <definedName name="_xlnm.Print_Area" localSheetId="7">'Project Description'!$A$1:$N$45</definedName>
    <definedName name="_xlnm.Print_Area" localSheetId="21">'Project Rents'!$B$1:$K$16</definedName>
    <definedName name="_xlnm.Print_Area" localSheetId="26">'Scoring '!$A$1:$N$125</definedName>
    <definedName name="_xlnm.Print_Area" localSheetId="11">'Sources and Uses'!$B$10:$V$122</definedName>
    <definedName name="_xlnm.Print_Titles" localSheetId="11">'Sources and Uses'!$10:$18</definedName>
    <definedName name="Project_Status">[1]Dropdowns!$B$133:$B$137</definedName>
    <definedName name="Project_Type">[1]Dropdowns!$B$139:$B$141</definedName>
    <definedName name="Relo_Units">[1]Dropdowns!$E$69:$E$77</definedName>
    <definedName name="Res_Type">[1]Dropdowns!$B$41:$B$45</definedName>
    <definedName name="Select_from_list">'TDC Limit Hidden'!$B$1:$B$6</definedName>
    <definedName name="SixOrEight" localSheetId="4">#REF!</definedName>
    <definedName name="SixOrEight" localSheetId="1">#REF!</definedName>
    <definedName name="SixOrEight">#REF!</definedName>
    <definedName name="TDC_Limits">'TDC Limit Hidden'!$B$1:$B$6</definedName>
    <definedName name="Units_and_Beds">[1]Dropdowns!$B$78:$B$86</definedName>
    <definedName name="Units_or_Beds">[1]Dropdowns!$B$47:$B$49</definedName>
    <definedName name="Yes_or_No">[1]Dropdowns!$B$27:$B$29</definedName>
    <definedName name="Z_1B6CD137_2613_4D41_AC2A_F2F894E3C087_.wvu.PrintArea" localSheetId="23" hidden="1">'Operating Pro Forma'!$A$2:$N$104</definedName>
    <definedName name="Z_1B6CD137_2613_4D41_AC2A_F2F894E3C087_.wvu.PrintArea" localSheetId="21" hidden="1">'Project Rents'!$A$2:$N$17</definedName>
    <definedName name="Z_BF20CC56_EA05_47B4_8174_543B4536EDD8_.wvu.PrintArea" localSheetId="5" hidden="1">'Applicable Fraction Calc'!$A$1:$K$18</definedName>
    <definedName name="Z_BF20CC56_EA05_47B4_8174_543B4536EDD8_.wvu.PrintArea" localSheetId="2" hidden="1">'Application Checklist'!$A$1:$M$140</definedName>
    <definedName name="Z_BF20CC56_EA05_47B4_8174_543B4536EDD8_.wvu.PrintArea" localSheetId="18" hidden="1">'Financing Terms'!$A$1:$M$48</definedName>
    <definedName name="Z_BF20CC56_EA05_47B4_8174_543B4536EDD8_.wvu.PrintArea" localSheetId="12" hidden="1">'LIHTC Eligible Basis'!$A$1:$I$115</definedName>
    <definedName name="Z_BF20CC56_EA05_47B4_8174_543B4536EDD8_.wvu.PrintArea" localSheetId="23" hidden="1">'Operating Pro Forma'!$A$1:$M$107</definedName>
    <definedName name="Z_BF20CC56_EA05_47B4_8174_543B4536EDD8_.wvu.PrintArea" localSheetId="8" hidden="1">'Population Served'!$A$1:$N$37</definedName>
    <definedName name="Z_BF20CC56_EA05_47B4_8174_543B4536EDD8_.wvu.PrintArea" localSheetId="3" hidden="1">'Portfolio Checklist'!$A$1:$M$37</definedName>
    <definedName name="Z_BF20CC56_EA05_47B4_8174_543B4536EDD8_.wvu.PrintArea" localSheetId="7" hidden="1">'Project Description'!$A$1:$N$45</definedName>
    <definedName name="Z_BF20CC56_EA05_47B4_8174_543B4536EDD8_.wvu.PrintArea" localSheetId="21" hidden="1">'Project Rents'!$B$1:$K$16</definedName>
    <definedName name="Z_DFED3BBB_AA3A_47A0_B9A6_455515EE166B_.wvu.PrintArea" localSheetId="5" hidden="1">'Applicable Fraction Calc'!$A$1:$K$18</definedName>
    <definedName name="Z_DFED3BBB_AA3A_47A0_B9A6_455515EE166B_.wvu.PrintArea" localSheetId="2" hidden="1">'Application Checklist'!$A$1:$M$140</definedName>
    <definedName name="Z_DFED3BBB_AA3A_47A0_B9A6_455515EE166B_.wvu.PrintArea" localSheetId="18" hidden="1">'Financing Terms'!$A$1:$M$48</definedName>
    <definedName name="Z_DFED3BBB_AA3A_47A0_B9A6_455515EE166B_.wvu.PrintArea" localSheetId="12" hidden="1">'LIHTC Eligible Basis'!$A$1:$I$115</definedName>
    <definedName name="Z_DFED3BBB_AA3A_47A0_B9A6_455515EE166B_.wvu.PrintArea" localSheetId="23" hidden="1">'Operating Pro Forma'!$A$1:$M$107</definedName>
    <definedName name="Z_DFED3BBB_AA3A_47A0_B9A6_455515EE166B_.wvu.PrintArea" localSheetId="8" hidden="1">'Population Served'!$A$1:$N$37</definedName>
    <definedName name="Z_DFED3BBB_AA3A_47A0_B9A6_455515EE166B_.wvu.PrintArea" localSheetId="3" hidden="1">'Portfolio Checklist'!$A$1:$M$37</definedName>
    <definedName name="Z_DFED3BBB_AA3A_47A0_B9A6_455515EE166B_.wvu.PrintArea" localSheetId="7" hidden="1">'Project Description'!$A$1:$N$45</definedName>
    <definedName name="Z_DFED3BBB_AA3A_47A0_B9A6_455515EE166B_.wvu.PrintArea" localSheetId="21" hidden="1">'Project Rents'!$B$1:$K$16</definedName>
    <definedName name="Z_DFED3BBB_AA3A_47A0_B9A6_455515EE166B_.wvu.PrintArea" localSheetId="11" hidden="1">'Sources and Uses'!$B$10:$V$122</definedName>
    <definedName name="Z_DFED3BBB_AA3A_47A0_B9A6_455515EE166B_.wvu.PrintArea" localSheetId="16" hidden="1">'TDC Limit Calc'!$A$1:$N$49</definedName>
    <definedName name="Z_DFED3BBB_AA3A_47A0_B9A6_455515EE166B_.wvu.PrintTitles" localSheetId="11" hidden="1">'Sources and Uses'!$10:$18</definedName>
    <definedName name="zerofive" localSheetId="4">#REF!</definedName>
    <definedName name="zerofive" localSheetId="1">#REF!</definedName>
    <definedName name="zerofive">#REF!</definedName>
    <definedName name="zeroten" localSheetId="4">#REF!</definedName>
    <definedName name="zeroten" localSheetId="1">#REF!</definedName>
    <definedName name="zeroten">#REF!</definedName>
  </definedNames>
  <calcPr calcId="191028"/>
  <customWorkbookViews>
    <customWorkbookView name="David Clifton - Personal View" guid="{DFED3BBB-AA3A-47A0-B9A6-455515EE166B}" mergeInterval="0" personalView="1" maximized="1" xWindow="-8" yWindow="-8" windowWidth="1936" windowHeight="1056" tabRatio="886" activeSheetId="4" showComments="commIndAndComment"/>
    <customWorkbookView name="Dan Schilling - Personal View" guid="{BF20CC56-EA05-47B4-8174-543B4536EDD8}" mergeInterval="0" personalView="1" maximized="1" xWindow="-8" yWindow="-8" windowWidth="1936" windowHeight="1066" tabRatio="88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2" i="33" l="1"/>
  <c r="FB2" i="33"/>
  <c r="FA2" i="33"/>
  <c r="EZ2" i="33"/>
  <c r="H97" i="16"/>
  <c r="G97" i="16"/>
  <c r="H65" i="16"/>
  <c r="G65" i="16"/>
  <c r="H52" i="16"/>
  <c r="G52" i="16"/>
  <c r="H36" i="16"/>
  <c r="G36" i="16"/>
  <c r="G17" i="16"/>
  <c r="F94" i="16"/>
  <c r="S103" i="14"/>
  <c r="K103" i="14"/>
  <c r="J102" i="14"/>
  <c r="AF2" i="32"/>
  <c r="J103" i="14" l="1"/>
  <c r="M17" i="18"/>
  <c r="L17" i="18"/>
  <c r="I17" i="18"/>
  <c r="H17" i="18"/>
  <c r="G17" i="18"/>
  <c r="G12" i="52"/>
  <c r="H6" i="21"/>
  <c r="H18" i="6" l="1"/>
  <c r="E9" i="6"/>
  <c r="E10" i="6"/>
  <c r="E11" i="6"/>
  <c r="E12" i="6"/>
  <c r="E13" i="6"/>
  <c r="E14" i="6"/>
  <c r="E15" i="6"/>
  <c r="E16" i="6"/>
  <c r="E17" i="6"/>
  <c r="E8" i="6"/>
  <c r="E7" i="6"/>
  <c r="E6" i="6"/>
  <c r="H6" i="6"/>
  <c r="N46" i="29" l="1"/>
  <c r="O14" i="18"/>
  <c r="N38" i="29"/>
  <c r="L73" i="29"/>
  <c r="L69" i="29"/>
  <c r="L65" i="29"/>
  <c r="L64" i="29"/>
  <c r="L63" i="29"/>
  <c r="L62" i="29"/>
  <c r="L59" i="29"/>
  <c r="L58" i="29"/>
  <c r="L57" i="29"/>
  <c r="L56" i="29"/>
  <c r="N77" i="29"/>
  <c r="N52" i="29" l="1"/>
  <c r="I18" i="29"/>
  <c r="N98" i="29"/>
  <c r="N90" i="29"/>
  <c r="F39" i="22" l="1"/>
  <c r="N30" i="29"/>
  <c r="N82" i="29"/>
  <c r="ED2" i="33" l="1"/>
  <c r="B3" i="46" l="1"/>
  <c r="D3" i="46"/>
  <c r="E3" i="46"/>
  <c r="F3" i="46"/>
  <c r="G3" i="46"/>
  <c r="H3" i="46"/>
  <c r="B4" i="46"/>
  <c r="D4" i="46"/>
  <c r="E4" i="46"/>
  <c r="F4" i="46"/>
  <c r="G4" i="46"/>
  <c r="H4" i="46"/>
  <c r="B5" i="46"/>
  <c r="D5" i="46"/>
  <c r="E5" i="46"/>
  <c r="F5" i="46"/>
  <c r="G5" i="46"/>
  <c r="H5" i="46"/>
  <c r="B6" i="46"/>
  <c r="D6" i="46"/>
  <c r="E6" i="46"/>
  <c r="F6" i="46"/>
  <c r="G6" i="46"/>
  <c r="H6" i="46"/>
  <c r="B7" i="46"/>
  <c r="D7" i="46"/>
  <c r="E7" i="46"/>
  <c r="F7" i="46"/>
  <c r="G7" i="46"/>
  <c r="H7" i="46"/>
  <c r="B8" i="46"/>
  <c r="D8" i="46"/>
  <c r="E8" i="46"/>
  <c r="F8" i="46"/>
  <c r="G8" i="46"/>
  <c r="H8" i="46"/>
  <c r="B9" i="46"/>
  <c r="D9" i="46"/>
  <c r="E9" i="46"/>
  <c r="F9" i="46"/>
  <c r="G9" i="46"/>
  <c r="H9" i="46"/>
  <c r="B10" i="46"/>
  <c r="D10" i="46"/>
  <c r="E10" i="46"/>
  <c r="F10" i="46"/>
  <c r="G10" i="46"/>
  <c r="H10" i="46"/>
  <c r="B11" i="46"/>
  <c r="D11" i="46"/>
  <c r="E11" i="46"/>
  <c r="F11" i="46"/>
  <c r="G11" i="46"/>
  <c r="H11" i="46"/>
  <c r="B12" i="46"/>
  <c r="D12" i="46"/>
  <c r="E12" i="46"/>
  <c r="F12" i="46"/>
  <c r="G12" i="46"/>
  <c r="H12" i="46"/>
  <c r="B13" i="46"/>
  <c r="D13" i="46"/>
  <c r="E13" i="46"/>
  <c r="F13" i="46"/>
  <c r="G13" i="46"/>
  <c r="H13" i="46"/>
  <c r="B2" i="46"/>
  <c r="H2" i="46"/>
  <c r="G2" i="46"/>
  <c r="F2" i="46"/>
  <c r="E2" i="46"/>
  <c r="D2" i="46"/>
  <c r="T2" i="44" l="1"/>
  <c r="S2" i="44"/>
  <c r="R2" i="44"/>
  <c r="Q2" i="44"/>
  <c r="P2" i="44"/>
  <c r="O2" i="44"/>
  <c r="N2" i="44"/>
  <c r="M2" i="44"/>
  <c r="L2" i="44"/>
  <c r="K2" i="44"/>
  <c r="J2" i="44"/>
  <c r="I2" i="44"/>
  <c r="C2" i="44"/>
  <c r="H2" i="44"/>
  <c r="G2" i="44"/>
  <c r="F2" i="44"/>
  <c r="E2" i="44"/>
  <c r="D2" i="44"/>
  <c r="Z2" i="32"/>
  <c r="Y2" i="32"/>
  <c r="X2" i="32"/>
  <c r="W2" i="32"/>
  <c r="V2" i="32"/>
  <c r="AE2" i="32" l="1"/>
  <c r="AD2" i="32"/>
  <c r="AC2" i="32"/>
  <c r="AB2" i="32"/>
  <c r="AA2" i="32"/>
  <c r="I4" i="27" l="1"/>
  <c r="EY2" i="33" l="1"/>
  <c r="EX2" i="33"/>
  <c r="EW2" i="33"/>
  <c r="EV2" i="33"/>
  <c r="EU2" i="33"/>
  <c r="ET2" i="33"/>
  <c r="ES2" i="33"/>
  <c r="ER2" i="33"/>
  <c r="EQ2" i="33"/>
  <c r="EP2" i="33"/>
  <c r="EO2" i="33"/>
  <c r="EN2" i="33"/>
  <c r="EM2" i="33"/>
  <c r="EL2" i="33"/>
  <c r="EK2" i="33"/>
  <c r="EJ2" i="33"/>
  <c r="EI2" i="33"/>
  <c r="EH2" i="33"/>
  <c r="EG2" i="33"/>
  <c r="EF2" i="33"/>
  <c r="EE2" i="33"/>
  <c r="EC2" i="33"/>
  <c r="EB2" i="33"/>
  <c r="EA2" i="33"/>
  <c r="DZ2" i="33"/>
  <c r="DY2" i="33"/>
  <c r="DX2" i="33"/>
  <c r="DW2" i="33"/>
  <c r="DV2" i="33"/>
  <c r="DU2" i="33"/>
  <c r="DT2" i="33"/>
  <c r="DS2" i="33"/>
  <c r="DR2" i="33"/>
  <c r="DQ2" i="33"/>
  <c r="DP2" i="33"/>
  <c r="DO2" i="33"/>
  <c r="DN2" i="33"/>
  <c r="DM2" i="33"/>
  <c r="DL2" i="33"/>
  <c r="DK2" i="33"/>
  <c r="DJ2" i="33"/>
  <c r="DI2" i="33"/>
  <c r="DH2" i="33"/>
  <c r="DG2" i="33"/>
  <c r="DF2" i="33"/>
  <c r="DE2" i="33"/>
  <c r="DD2" i="33"/>
  <c r="DC2" i="33"/>
  <c r="DB2" i="33"/>
  <c r="DA2" i="33"/>
  <c r="CZ2" i="33"/>
  <c r="CY2" i="33"/>
  <c r="CX2" i="33"/>
  <c r="CW2" i="33"/>
  <c r="CV2" i="33"/>
  <c r="CU2" i="33"/>
  <c r="CT2" i="33"/>
  <c r="CS2" i="33"/>
  <c r="CR2" i="33"/>
  <c r="CQ2" i="33"/>
  <c r="CP2" i="33"/>
  <c r="CO2" i="33"/>
  <c r="CN2" i="33"/>
  <c r="CM2" i="33"/>
  <c r="CL2" i="33"/>
  <c r="CK2" i="33"/>
  <c r="CJ2" i="33"/>
  <c r="CI2" i="33"/>
  <c r="CH2" i="33"/>
  <c r="CG2" i="33"/>
  <c r="CF2" i="33"/>
  <c r="CE2" i="33"/>
  <c r="CD2" i="33"/>
  <c r="CC2" i="33"/>
  <c r="CB2" i="33"/>
  <c r="CA2" i="33"/>
  <c r="BZ2" i="33"/>
  <c r="BY2" i="33"/>
  <c r="BX2" i="33"/>
  <c r="BW2" i="33"/>
  <c r="BV2" i="33"/>
  <c r="BU2" i="33"/>
  <c r="AD2" i="37" l="1"/>
  <c r="AC2" i="37"/>
  <c r="AB2" i="37"/>
  <c r="AA2" i="37"/>
  <c r="Z2" i="37"/>
  <c r="Y2" i="37"/>
  <c r="X2" i="37"/>
  <c r="W2" i="37"/>
  <c r="V2" i="37"/>
  <c r="U2" i="37"/>
  <c r="T2" i="37"/>
  <c r="S2" i="37"/>
  <c r="R2" i="37"/>
  <c r="Q2" i="37"/>
  <c r="P2" i="37"/>
  <c r="O2" i="37"/>
  <c r="N2" i="37"/>
  <c r="M2" i="37"/>
  <c r="L2" i="37"/>
  <c r="K2" i="37"/>
  <c r="J2" i="37"/>
  <c r="I2" i="37"/>
  <c r="H2" i="37"/>
  <c r="G2" i="37"/>
  <c r="F2" i="37"/>
  <c r="E2" i="37"/>
  <c r="D2" i="37"/>
  <c r="C2" i="37"/>
  <c r="J2" i="36"/>
  <c r="I2" i="36"/>
  <c r="H2" i="36"/>
  <c r="G2" i="36"/>
  <c r="F2" i="36"/>
  <c r="E2" i="36"/>
  <c r="D2" i="36"/>
  <c r="C2" i="36"/>
  <c r="B2" i="36"/>
  <c r="H9" i="35"/>
  <c r="G9" i="35"/>
  <c r="F9" i="35"/>
  <c r="E9" i="35"/>
  <c r="D9" i="35"/>
  <c r="C9" i="35"/>
  <c r="B9" i="35"/>
  <c r="H8" i="35"/>
  <c r="G8" i="35"/>
  <c r="F8" i="35"/>
  <c r="E8" i="35"/>
  <c r="D8" i="35"/>
  <c r="C8" i="35"/>
  <c r="B8" i="35"/>
  <c r="H7" i="35"/>
  <c r="G7" i="35"/>
  <c r="F7" i="35"/>
  <c r="E7" i="35"/>
  <c r="D7" i="35"/>
  <c r="C7" i="35"/>
  <c r="B7" i="35"/>
  <c r="H6" i="35"/>
  <c r="G6" i="35"/>
  <c r="F6" i="35"/>
  <c r="E6" i="35"/>
  <c r="D6" i="35"/>
  <c r="C6" i="35"/>
  <c r="B6" i="35"/>
  <c r="H5" i="35"/>
  <c r="G5" i="35"/>
  <c r="F5" i="35"/>
  <c r="E5" i="35"/>
  <c r="D5" i="35"/>
  <c r="C5" i="35"/>
  <c r="B5" i="35"/>
  <c r="H4" i="35"/>
  <c r="G4" i="35"/>
  <c r="F4" i="35"/>
  <c r="E4" i="35"/>
  <c r="D4" i="35"/>
  <c r="C4" i="35"/>
  <c r="B4" i="35"/>
  <c r="H3" i="35"/>
  <c r="G3" i="35"/>
  <c r="F3" i="35"/>
  <c r="E3" i="35"/>
  <c r="D3" i="35"/>
  <c r="C3" i="35"/>
  <c r="B3" i="35"/>
  <c r="H2" i="35"/>
  <c r="G2" i="35"/>
  <c r="F2" i="35"/>
  <c r="E2" i="35"/>
  <c r="D2" i="35"/>
  <c r="C2" i="35"/>
  <c r="B2" i="35"/>
  <c r="H5" i="34"/>
  <c r="F5" i="34"/>
  <c r="E5" i="34"/>
  <c r="D5" i="34"/>
  <c r="C5" i="34"/>
  <c r="B5" i="34"/>
  <c r="H4" i="34"/>
  <c r="F4" i="34"/>
  <c r="E4" i="34"/>
  <c r="D4" i="34"/>
  <c r="C4" i="34"/>
  <c r="B4" i="34"/>
  <c r="H3" i="34"/>
  <c r="F3" i="34"/>
  <c r="E3" i="34"/>
  <c r="D3" i="34"/>
  <c r="C3" i="34"/>
  <c r="B3" i="34"/>
  <c r="H2" i="34"/>
  <c r="F2" i="34"/>
  <c r="E2" i="34"/>
  <c r="D2" i="34"/>
  <c r="C2" i="34"/>
  <c r="B2" i="34"/>
  <c r="Q2" i="32"/>
  <c r="P2" i="32"/>
  <c r="O2" i="32"/>
  <c r="N2" i="32"/>
  <c r="M2" i="32"/>
  <c r="L2" i="32"/>
  <c r="K2" i="32"/>
  <c r="J2" i="32"/>
  <c r="I2" i="32"/>
  <c r="H2" i="32"/>
  <c r="G2" i="32"/>
  <c r="F2" i="32"/>
  <c r="E2" i="32"/>
  <c r="H8" i="21" l="1"/>
  <c r="H9" i="21"/>
  <c r="H16" i="19" l="1"/>
  <c r="K96" i="14" l="1"/>
  <c r="M27" i="27" l="1"/>
  <c r="E17" i="17" l="1"/>
  <c r="B16" i="17"/>
  <c r="G109" i="16" l="1"/>
  <c r="G113" i="16" s="1"/>
  <c r="D9" i="17" s="1"/>
  <c r="D14" i="17" s="1"/>
  <c r="D16" i="17" s="1"/>
  <c r="D19" i="17" s="1"/>
  <c r="D21" i="17" s="1"/>
  <c r="D23" i="17" s="1"/>
  <c r="H109" i="16"/>
  <c r="H113" i="16" s="1"/>
  <c r="E9" i="17" s="1"/>
  <c r="E14" i="17" s="1"/>
  <c r="E16" i="17" s="1"/>
  <c r="E19" i="17" s="1"/>
  <c r="E21" i="17" s="1"/>
  <c r="E23" i="17" s="1"/>
  <c r="M19" i="18"/>
  <c r="L19" i="18"/>
  <c r="I19" i="18"/>
  <c r="H19" i="18"/>
  <c r="G19" i="18"/>
  <c r="E25" i="17" l="1"/>
  <c r="M21" i="18"/>
  <c r="K20" i="14" l="1"/>
  <c r="S20" i="14"/>
  <c r="K21" i="14"/>
  <c r="F12" i="16" s="1"/>
  <c r="C2" i="33" s="1"/>
  <c r="S21" i="14"/>
  <c r="K22" i="14"/>
  <c r="F13" i="16" s="1"/>
  <c r="D2" i="33" s="1"/>
  <c r="S22" i="14"/>
  <c r="K23" i="14"/>
  <c r="F14" i="16" s="1"/>
  <c r="E2" i="33" s="1"/>
  <c r="S23" i="14"/>
  <c r="K24" i="14"/>
  <c r="F15" i="16" s="1"/>
  <c r="F2" i="33" s="1"/>
  <c r="S24" i="14"/>
  <c r="K25" i="14"/>
  <c r="F16" i="16" s="1"/>
  <c r="G2" i="33" s="1"/>
  <c r="S25" i="14"/>
  <c r="L26" i="14"/>
  <c r="M26" i="14"/>
  <c r="N26" i="14"/>
  <c r="O26" i="14"/>
  <c r="P26" i="14"/>
  <c r="Q26" i="14"/>
  <c r="T26" i="14"/>
  <c r="U26" i="14"/>
  <c r="K29" i="14"/>
  <c r="S29" i="14"/>
  <c r="K30" i="14"/>
  <c r="F21" i="16" s="1"/>
  <c r="I2" i="33" s="1"/>
  <c r="S30" i="14"/>
  <c r="K31" i="14"/>
  <c r="S31" i="14"/>
  <c r="K32" i="14"/>
  <c r="F23" i="16" s="1"/>
  <c r="K2" i="33" s="1"/>
  <c r="S32" i="14"/>
  <c r="K33" i="14"/>
  <c r="S33" i="14"/>
  <c r="K34" i="14"/>
  <c r="F25" i="16" s="1"/>
  <c r="M2" i="33" s="1"/>
  <c r="S34" i="14"/>
  <c r="K35" i="14"/>
  <c r="S35" i="14"/>
  <c r="K36" i="14"/>
  <c r="F27" i="16" s="1"/>
  <c r="O2" i="33" s="1"/>
  <c r="S36" i="14"/>
  <c r="K37" i="14"/>
  <c r="F28" i="16" s="1"/>
  <c r="P2" i="33" s="1"/>
  <c r="S37" i="14"/>
  <c r="K38" i="14"/>
  <c r="S38" i="14"/>
  <c r="K39" i="14"/>
  <c r="F30" i="16" s="1"/>
  <c r="R2" i="33" s="1"/>
  <c r="S39" i="14"/>
  <c r="K40" i="14"/>
  <c r="S40" i="14"/>
  <c r="K41" i="14"/>
  <c r="F32" i="16" s="1"/>
  <c r="T2" i="33" s="1"/>
  <c r="S41" i="14"/>
  <c r="K42" i="14"/>
  <c r="S42" i="14"/>
  <c r="K43" i="14"/>
  <c r="F34" i="16" s="1"/>
  <c r="V2" i="33" s="1"/>
  <c r="S43" i="14"/>
  <c r="K44" i="14"/>
  <c r="F35" i="16" s="1"/>
  <c r="W2" i="33" s="1"/>
  <c r="S44" i="14"/>
  <c r="L45" i="14"/>
  <c r="M45" i="14"/>
  <c r="N45" i="14"/>
  <c r="O45" i="14"/>
  <c r="P45" i="14"/>
  <c r="Q45" i="14"/>
  <c r="T45" i="14"/>
  <c r="U45" i="14"/>
  <c r="K48" i="14"/>
  <c r="F39" i="16" s="1"/>
  <c r="X2" i="33" s="1"/>
  <c r="S48" i="14"/>
  <c r="K49" i="14"/>
  <c r="S49" i="14"/>
  <c r="K50" i="14"/>
  <c r="F41" i="16" s="1"/>
  <c r="Z2" i="33" s="1"/>
  <c r="S50" i="14"/>
  <c r="K51" i="14"/>
  <c r="F42" i="16" s="1"/>
  <c r="AA2" i="33" s="1"/>
  <c r="S51" i="14"/>
  <c r="K52" i="14"/>
  <c r="F43" i="16" s="1"/>
  <c r="AB2" i="33" s="1"/>
  <c r="S52" i="14"/>
  <c r="K53" i="14"/>
  <c r="S53" i="14"/>
  <c r="K54" i="14"/>
  <c r="F45" i="16" s="1"/>
  <c r="AD2" i="33" s="1"/>
  <c r="S54" i="14"/>
  <c r="K55" i="14"/>
  <c r="F46" i="16" s="1"/>
  <c r="AE2" i="33" s="1"/>
  <c r="S55" i="14"/>
  <c r="K56" i="14"/>
  <c r="F47" i="16" s="1"/>
  <c r="AF2" i="33" s="1"/>
  <c r="S56" i="14"/>
  <c r="K57" i="14"/>
  <c r="F48" i="16" s="1"/>
  <c r="AG2" i="33" s="1"/>
  <c r="S57" i="14"/>
  <c r="K58" i="14"/>
  <c r="F49" i="16" s="1"/>
  <c r="AH2" i="33" s="1"/>
  <c r="S58" i="14"/>
  <c r="K59" i="14"/>
  <c r="F50" i="16" s="1"/>
  <c r="AI2" i="33" s="1"/>
  <c r="S59" i="14"/>
  <c r="K60" i="14"/>
  <c r="F51" i="16" s="1"/>
  <c r="AJ2" i="33" s="1"/>
  <c r="S60" i="14"/>
  <c r="L61" i="14"/>
  <c r="M61" i="14"/>
  <c r="N61" i="14"/>
  <c r="O61" i="14"/>
  <c r="P61" i="14"/>
  <c r="Q61" i="14"/>
  <c r="T61" i="14"/>
  <c r="U61" i="14"/>
  <c r="K64" i="14"/>
  <c r="F55" i="16" s="1"/>
  <c r="AK2" i="33" s="1"/>
  <c r="S64" i="14"/>
  <c r="K65" i="14"/>
  <c r="F56" i="16" s="1"/>
  <c r="AL2" i="33" s="1"/>
  <c r="S65" i="14"/>
  <c r="L66" i="14"/>
  <c r="M66" i="14"/>
  <c r="N66" i="14"/>
  <c r="O66" i="14"/>
  <c r="P66" i="14"/>
  <c r="Q66" i="14"/>
  <c r="T66" i="14"/>
  <c r="U66" i="14"/>
  <c r="K69" i="14"/>
  <c r="F60" i="16" s="1"/>
  <c r="AM2" i="33" s="1"/>
  <c r="S69" i="14"/>
  <c r="K70" i="14"/>
  <c r="F61" i="16" s="1"/>
  <c r="AN2" i="33" s="1"/>
  <c r="S70" i="14"/>
  <c r="K71" i="14"/>
  <c r="S71" i="14"/>
  <c r="K72" i="14"/>
  <c r="F63" i="16" s="1"/>
  <c r="AP2" i="33" s="1"/>
  <c r="S72" i="14"/>
  <c r="K73" i="14"/>
  <c r="F64" i="16" s="1"/>
  <c r="AQ2" i="33" s="1"/>
  <c r="S73" i="14"/>
  <c r="L74" i="14"/>
  <c r="M74" i="14"/>
  <c r="N74" i="14"/>
  <c r="O74" i="14"/>
  <c r="P74" i="14"/>
  <c r="Q74" i="14"/>
  <c r="T74" i="14"/>
  <c r="U74" i="14"/>
  <c r="K77" i="14"/>
  <c r="F68" i="16" s="1"/>
  <c r="AR2" i="33" s="1"/>
  <c r="S77" i="14"/>
  <c r="K78" i="14"/>
  <c r="F69" i="16" s="1"/>
  <c r="AS2" i="33" s="1"/>
  <c r="S78" i="14"/>
  <c r="K79" i="14"/>
  <c r="F70" i="16" s="1"/>
  <c r="AT2" i="33" s="1"/>
  <c r="S79" i="14"/>
  <c r="K80" i="14"/>
  <c r="F71" i="16" s="1"/>
  <c r="AU2" i="33" s="1"/>
  <c r="S80" i="14"/>
  <c r="K81" i="14"/>
  <c r="F72" i="16" s="1"/>
  <c r="AV2" i="33" s="1"/>
  <c r="S81" i="14"/>
  <c r="K82" i="14"/>
  <c r="F73" i="16" s="1"/>
  <c r="AW2" i="33" s="1"/>
  <c r="S82" i="14"/>
  <c r="K83" i="14"/>
  <c r="F74" i="16" s="1"/>
  <c r="AX2" i="33" s="1"/>
  <c r="S83" i="14"/>
  <c r="K84" i="14"/>
  <c r="F75" i="16" s="1"/>
  <c r="AY2" i="33" s="1"/>
  <c r="S84" i="14"/>
  <c r="L85" i="14"/>
  <c r="M85" i="14"/>
  <c r="N85" i="14"/>
  <c r="O85" i="14"/>
  <c r="P85" i="14"/>
  <c r="Q85" i="14"/>
  <c r="T85" i="14"/>
  <c r="U85" i="14"/>
  <c r="K88" i="14"/>
  <c r="S88" i="14"/>
  <c r="K89" i="14"/>
  <c r="F80" i="16" s="1"/>
  <c r="BA2" i="33" s="1"/>
  <c r="S89" i="14"/>
  <c r="K90" i="14"/>
  <c r="F81" i="16" s="1"/>
  <c r="BB2" i="33" s="1"/>
  <c r="S90" i="14"/>
  <c r="L91" i="14"/>
  <c r="M91" i="14"/>
  <c r="N91" i="14"/>
  <c r="O91" i="14"/>
  <c r="P91" i="14"/>
  <c r="Q91" i="14"/>
  <c r="T91" i="14"/>
  <c r="U91" i="14"/>
  <c r="K94" i="14"/>
  <c r="F85" i="16" s="1"/>
  <c r="BC2" i="33" s="1"/>
  <c r="S94" i="14"/>
  <c r="K95" i="14"/>
  <c r="F86" i="16" s="1"/>
  <c r="BD2" i="33" s="1"/>
  <c r="S95" i="14"/>
  <c r="F87" i="16"/>
  <c r="BE2" i="33" s="1"/>
  <c r="S96" i="14"/>
  <c r="K97" i="14"/>
  <c r="F88" i="16" s="1"/>
  <c r="BF2" i="33" s="1"/>
  <c r="S97" i="14"/>
  <c r="K98" i="14"/>
  <c r="S98" i="14"/>
  <c r="K99" i="14"/>
  <c r="F90" i="16" s="1"/>
  <c r="BH2" i="33" s="1"/>
  <c r="S99" i="14"/>
  <c r="K100" i="14"/>
  <c r="F91" i="16" s="1"/>
  <c r="BI2" i="33" s="1"/>
  <c r="S100" i="14"/>
  <c r="K101" i="14"/>
  <c r="F92" i="16" s="1"/>
  <c r="BJ2" i="33" s="1"/>
  <c r="S101" i="14"/>
  <c r="K102" i="14"/>
  <c r="F93" i="16" s="1"/>
  <c r="BK2" i="33" s="1"/>
  <c r="S102" i="14"/>
  <c r="K104" i="14"/>
  <c r="F95" i="16" s="1"/>
  <c r="BL2" i="33" s="1"/>
  <c r="S104" i="14"/>
  <c r="K105" i="14"/>
  <c r="F96" i="16" s="1"/>
  <c r="S105" i="14"/>
  <c r="L106" i="14"/>
  <c r="M106" i="14"/>
  <c r="N106" i="14"/>
  <c r="O106" i="14"/>
  <c r="P106" i="14"/>
  <c r="Q106" i="14"/>
  <c r="T106" i="14"/>
  <c r="U106" i="14"/>
  <c r="K110" i="14"/>
  <c r="F100" i="16" s="1"/>
  <c r="S110" i="14"/>
  <c r="K111" i="14"/>
  <c r="F101" i="16" s="1"/>
  <c r="BO2" i="33" s="1"/>
  <c r="S111" i="14"/>
  <c r="K112" i="14"/>
  <c r="F102" i="16" s="1"/>
  <c r="BP2" i="33" s="1"/>
  <c r="S112" i="14"/>
  <c r="K113" i="14"/>
  <c r="F103" i="16" s="1"/>
  <c r="BQ2" i="33" s="1"/>
  <c r="S113" i="14"/>
  <c r="K114" i="14"/>
  <c r="F104" i="16" s="1"/>
  <c r="BR2" i="33" s="1"/>
  <c r="S114" i="14"/>
  <c r="K115" i="14"/>
  <c r="F105" i="16" s="1"/>
  <c r="BS2" i="33" s="1"/>
  <c r="S115" i="14"/>
  <c r="K116" i="14"/>
  <c r="F106" i="16" s="1"/>
  <c r="BT2" i="33" s="1"/>
  <c r="S116" i="14"/>
  <c r="L117" i="14"/>
  <c r="M117" i="14"/>
  <c r="N117" i="14"/>
  <c r="O117" i="14"/>
  <c r="P117" i="14"/>
  <c r="Q117" i="14"/>
  <c r="T117" i="14"/>
  <c r="U117" i="14"/>
  <c r="F107" i="16" l="1"/>
  <c r="F62" i="16"/>
  <c r="AO2" i="33" s="1"/>
  <c r="BN2" i="33"/>
  <c r="F29" i="16"/>
  <c r="Q2" i="33" s="1"/>
  <c r="M25" i="18"/>
  <c r="F11" i="16"/>
  <c r="F17" i="16" s="1"/>
  <c r="M24" i="18"/>
  <c r="J40" i="14"/>
  <c r="F89" i="16"/>
  <c r="J98" i="14"/>
  <c r="J44" i="14"/>
  <c r="F57" i="16"/>
  <c r="J33" i="14"/>
  <c r="F24" i="16"/>
  <c r="L2" i="33" s="1"/>
  <c r="K91" i="14"/>
  <c r="F79" i="16"/>
  <c r="F76" i="16"/>
  <c r="F65" i="16"/>
  <c r="J53" i="14"/>
  <c r="F44" i="16"/>
  <c r="AC2" i="33" s="1"/>
  <c r="J49" i="14"/>
  <c r="F40" i="16"/>
  <c r="J21" i="14"/>
  <c r="J35" i="14"/>
  <c r="F26" i="16"/>
  <c r="N2" i="33" s="1"/>
  <c r="J31" i="14"/>
  <c r="F22" i="16"/>
  <c r="J2" i="33" s="1"/>
  <c r="J29" i="14"/>
  <c r="F20" i="16"/>
  <c r="J42" i="14"/>
  <c r="F33" i="16"/>
  <c r="U2" i="33" s="1"/>
  <c r="F31" i="16"/>
  <c r="S2" i="33" s="1"/>
  <c r="J99" i="14"/>
  <c r="J104" i="14"/>
  <c r="J101" i="14"/>
  <c r="J52" i="14"/>
  <c r="J48" i="14"/>
  <c r="J38" i="14"/>
  <c r="J36" i="14"/>
  <c r="J30" i="14"/>
  <c r="J25" i="14"/>
  <c r="J115" i="14"/>
  <c r="J113" i="14"/>
  <c r="Q120" i="14"/>
  <c r="J23" i="14"/>
  <c r="S106" i="14"/>
  <c r="S117" i="14"/>
  <c r="K85" i="14"/>
  <c r="J116" i="14"/>
  <c r="J105" i="14"/>
  <c r="J112" i="14"/>
  <c r="K117" i="14"/>
  <c r="J100" i="14"/>
  <c r="J54" i="14"/>
  <c r="J39" i="14"/>
  <c r="J37" i="14"/>
  <c r="J64" i="14"/>
  <c r="J59" i="14"/>
  <c r="J57" i="14"/>
  <c r="J55" i="14"/>
  <c r="K61" i="14"/>
  <c r="G129" i="14" s="1"/>
  <c r="S45" i="14"/>
  <c r="J111" i="14"/>
  <c r="P120" i="14"/>
  <c r="J114" i="14"/>
  <c r="J51" i="14"/>
  <c r="J43" i="14"/>
  <c r="J41" i="14"/>
  <c r="J34" i="14"/>
  <c r="J32" i="14"/>
  <c r="U120" i="14"/>
  <c r="J24" i="14"/>
  <c r="J22" i="14"/>
  <c r="S26" i="14"/>
  <c r="N120" i="14"/>
  <c r="S74" i="14"/>
  <c r="L120" i="14"/>
  <c r="J110" i="14"/>
  <c r="S91" i="14"/>
  <c r="J50" i="14"/>
  <c r="K45" i="14"/>
  <c r="G128" i="14" s="1"/>
  <c r="K26" i="14"/>
  <c r="G127" i="14" s="1"/>
  <c r="J90" i="14"/>
  <c r="S85" i="14"/>
  <c r="O120" i="14"/>
  <c r="T120" i="14"/>
  <c r="J60" i="14"/>
  <c r="J58" i="14"/>
  <c r="J56" i="14"/>
  <c r="M120" i="14"/>
  <c r="J20" i="14"/>
  <c r="J97" i="14"/>
  <c r="J96" i="14"/>
  <c r="J95" i="14"/>
  <c r="J94" i="14"/>
  <c r="J89" i="14"/>
  <c r="J88" i="14"/>
  <c r="J84" i="14"/>
  <c r="J83" i="14"/>
  <c r="J82" i="14"/>
  <c r="J81" i="14"/>
  <c r="J80" i="14"/>
  <c r="J79" i="14"/>
  <c r="J78" i="14"/>
  <c r="J77" i="14"/>
  <c r="J73" i="14"/>
  <c r="J72" i="14"/>
  <c r="J71" i="14"/>
  <c r="J70" i="14"/>
  <c r="J69" i="14"/>
  <c r="S66" i="14"/>
  <c r="J65" i="14"/>
  <c r="S61" i="14"/>
  <c r="K74" i="14"/>
  <c r="K66" i="14"/>
  <c r="K106" i="14"/>
  <c r="G132" i="14" s="1"/>
  <c r="H2" i="33" l="1"/>
  <c r="F36" i="16"/>
  <c r="B2" i="33"/>
  <c r="J32" i="19"/>
  <c r="M26" i="18"/>
  <c r="G131" i="14"/>
  <c r="G130" i="14"/>
  <c r="F82" i="16"/>
  <c r="AZ2" i="33"/>
  <c r="F52" i="16"/>
  <c r="Y2" i="33"/>
  <c r="F97" i="16"/>
  <c r="BG2" i="33"/>
  <c r="K119" i="14"/>
  <c r="M23" i="18" s="1"/>
  <c r="J61" i="14"/>
  <c r="S120" i="14"/>
  <c r="J45" i="14"/>
  <c r="J26" i="14"/>
  <c r="G34" i="14"/>
  <c r="J117" i="14"/>
  <c r="G35" i="14"/>
  <c r="S119" i="14"/>
  <c r="K120" i="14"/>
  <c r="J106" i="14"/>
  <c r="J74" i="14"/>
  <c r="J85" i="14"/>
  <c r="J91" i="14"/>
  <c r="J66" i="14"/>
  <c r="M27" i="18" l="1"/>
  <c r="I14" i="29" s="1"/>
  <c r="I15" i="29" s="1"/>
  <c r="I16" i="29" s="1"/>
  <c r="I26" i="29" s="1"/>
  <c r="N11" i="29" s="1"/>
  <c r="N125" i="29" s="1"/>
  <c r="F109" i="16"/>
  <c r="F113" i="16" s="1"/>
  <c r="J119" i="14"/>
  <c r="I103" i="14" s="1"/>
  <c r="J120" i="14"/>
  <c r="E29" i="17"/>
  <c r="I3" i="27" a="1"/>
  <c r="I3" i="27" s="1"/>
  <c r="I5" i="27" s="1"/>
  <c r="G133" i="14" l="1"/>
  <c r="I20" i="14"/>
  <c r="I34" i="14"/>
  <c r="I32" i="14"/>
  <c r="I35" i="14"/>
  <c r="I36" i="14"/>
  <c r="I37" i="14"/>
  <c r="I38" i="14"/>
  <c r="I39" i="14"/>
  <c r="I40" i="14"/>
  <c r="I41" i="14"/>
  <c r="I42" i="14"/>
  <c r="I43" i="14"/>
  <c r="I44" i="14"/>
  <c r="I48" i="14"/>
  <c r="I49" i="14"/>
  <c r="I50" i="14"/>
  <c r="I51" i="14"/>
  <c r="I52" i="14"/>
  <c r="I53" i="14"/>
  <c r="I54" i="14"/>
  <c r="I22" i="14"/>
  <c r="I21" i="14"/>
  <c r="I23" i="14"/>
  <c r="I24" i="14"/>
  <c r="I25" i="14"/>
  <c r="I26" i="14"/>
  <c r="I29" i="14"/>
  <c r="I30" i="14"/>
  <c r="I31" i="14"/>
  <c r="I33" i="14"/>
  <c r="I115" i="14"/>
  <c r="I116" i="14"/>
  <c r="I58" i="14"/>
  <c r="I111" i="14"/>
  <c r="I113" i="14"/>
  <c r="I105" i="14"/>
  <c r="I55" i="14"/>
  <c r="I112" i="14"/>
  <c r="I56" i="14"/>
  <c r="I101" i="14"/>
  <c r="I104" i="14"/>
  <c r="I100" i="14"/>
  <c r="I102" i="14"/>
  <c r="I45" i="14"/>
  <c r="I90" i="14"/>
  <c r="I99" i="14"/>
  <c r="I114" i="14"/>
  <c r="I59" i="14"/>
  <c r="I98" i="14"/>
  <c r="I60" i="14"/>
  <c r="I117" i="14"/>
  <c r="I64" i="14"/>
  <c r="I110" i="14"/>
  <c r="I57" i="14"/>
  <c r="I70" i="14"/>
  <c r="I65" i="14"/>
  <c r="I89" i="14"/>
  <c r="I83" i="14"/>
  <c r="I61" i="14"/>
  <c r="I77" i="14"/>
  <c r="I96" i="14"/>
  <c r="I69" i="14"/>
  <c r="I73" i="14"/>
  <c r="I78" i="14"/>
  <c r="I72" i="14"/>
  <c r="I94" i="14"/>
  <c r="I88" i="14"/>
  <c r="I95" i="14"/>
  <c r="I82" i="14"/>
  <c r="I79" i="14"/>
  <c r="I80" i="14"/>
  <c r="I84" i="14"/>
  <c r="I81" i="14"/>
  <c r="I71" i="14"/>
  <c r="I97" i="14"/>
  <c r="I106" i="14"/>
  <c r="I66" i="14"/>
  <c r="I85" i="14"/>
  <c r="I74" i="14"/>
  <c r="I91" i="14"/>
  <c r="M29" i="18" l="1"/>
  <c r="H18" i="22" l="1"/>
  <c r="I18" i="22" s="1"/>
  <c r="J18" i="22" s="1"/>
  <c r="K18" i="22" s="1"/>
  <c r="L18" i="22" s="1"/>
  <c r="M18" i="22" s="1"/>
  <c r="F72" i="22" s="1"/>
  <c r="G72" i="22" s="1"/>
  <c r="H72" i="22" s="1"/>
  <c r="I72" i="22" s="1"/>
  <c r="J72" i="22" s="1"/>
  <c r="K72" i="22" s="1"/>
  <c r="L72" i="22" s="1"/>
  <c r="M72" i="22" s="1"/>
  <c r="H19" i="22"/>
  <c r="I19" i="22" s="1"/>
  <c r="J19" i="22" s="1"/>
  <c r="K19" i="22" s="1"/>
  <c r="L19" i="22" s="1"/>
  <c r="M19" i="22" s="1"/>
  <c r="F73" i="22" s="1"/>
  <c r="G73" i="22" s="1"/>
  <c r="H73" i="22" s="1"/>
  <c r="I73" i="22" s="1"/>
  <c r="J73" i="22" s="1"/>
  <c r="K73" i="22" s="1"/>
  <c r="L73" i="22" s="1"/>
  <c r="M73" i="22" s="1"/>
  <c r="H20" i="22"/>
  <c r="I20" i="22" s="1"/>
  <c r="J20" i="22" s="1"/>
  <c r="K20" i="22" s="1"/>
  <c r="L20" i="22" s="1"/>
  <c r="M20" i="22" s="1"/>
  <c r="F74" i="22" s="1"/>
  <c r="G74" i="22" s="1"/>
  <c r="H74" i="22" s="1"/>
  <c r="I74" i="22" s="1"/>
  <c r="J74" i="22" s="1"/>
  <c r="K74" i="22" s="1"/>
  <c r="L74" i="22" s="1"/>
  <c r="M74" i="22" s="1"/>
  <c r="H21" i="22"/>
  <c r="I21" i="22" s="1"/>
  <c r="J21" i="22" s="1"/>
  <c r="K21" i="22" s="1"/>
  <c r="L21" i="22" s="1"/>
  <c r="M21" i="22" s="1"/>
  <c r="F75" i="22" s="1"/>
  <c r="G75" i="22" s="1"/>
  <c r="H75" i="22" s="1"/>
  <c r="I75" i="22" s="1"/>
  <c r="J75" i="22" s="1"/>
  <c r="K75" i="22" s="1"/>
  <c r="L75" i="22" s="1"/>
  <c r="M75" i="22" s="1"/>
  <c r="H22" i="22"/>
  <c r="I22" i="22" s="1"/>
  <c r="J22" i="22" s="1"/>
  <c r="K22" i="22" s="1"/>
  <c r="L22" i="22" s="1"/>
  <c r="M22" i="22" s="1"/>
  <c r="F76" i="22" s="1"/>
  <c r="G76" i="22" s="1"/>
  <c r="H76" i="22" s="1"/>
  <c r="I76" i="22" s="1"/>
  <c r="J76" i="22" s="1"/>
  <c r="K76" i="22" s="1"/>
  <c r="L76" i="22" s="1"/>
  <c r="M76" i="22" s="1"/>
  <c r="H23" i="22"/>
  <c r="I23" i="22" s="1"/>
  <c r="J23" i="22" s="1"/>
  <c r="K23" i="22" s="1"/>
  <c r="L23" i="22" s="1"/>
  <c r="M23" i="22" s="1"/>
  <c r="F77" i="22" s="1"/>
  <c r="G77" i="22" s="1"/>
  <c r="H77" i="22" s="1"/>
  <c r="I77" i="22" s="1"/>
  <c r="J77" i="22" s="1"/>
  <c r="K77" i="22" s="1"/>
  <c r="L77" i="22" s="1"/>
  <c r="M77" i="22" s="1"/>
  <c r="H24" i="22"/>
  <c r="I24" i="22" s="1"/>
  <c r="J24" i="22" s="1"/>
  <c r="K24" i="22" s="1"/>
  <c r="L24" i="22" s="1"/>
  <c r="M24" i="22" s="1"/>
  <c r="F78" i="22" s="1"/>
  <c r="G78" i="22" s="1"/>
  <c r="H78" i="22" s="1"/>
  <c r="I78" i="22" s="1"/>
  <c r="J78" i="22" s="1"/>
  <c r="K78" i="22" s="1"/>
  <c r="L78" i="22" s="1"/>
  <c r="M78" i="22" s="1"/>
  <c r="H25" i="22"/>
  <c r="I25" i="22" s="1"/>
  <c r="J25" i="22" s="1"/>
  <c r="K25" i="22" s="1"/>
  <c r="L25" i="22" s="1"/>
  <c r="M25" i="22" s="1"/>
  <c r="F79" i="22" s="1"/>
  <c r="G79" i="22" s="1"/>
  <c r="H79" i="22" s="1"/>
  <c r="I79" i="22" s="1"/>
  <c r="J79" i="22" s="1"/>
  <c r="K79" i="22" s="1"/>
  <c r="L79" i="22" s="1"/>
  <c r="M79" i="22" s="1"/>
  <c r="H26" i="22"/>
  <c r="I26" i="22" s="1"/>
  <c r="J26" i="22" s="1"/>
  <c r="K26" i="22" s="1"/>
  <c r="L26" i="22" s="1"/>
  <c r="M26" i="22" s="1"/>
  <c r="F80" i="22" s="1"/>
  <c r="E30" i="17" l="1"/>
  <c r="E31" i="17" s="1"/>
  <c r="H7" i="6"/>
  <c r="H8" i="6"/>
  <c r="H9" i="6"/>
  <c r="H10" i="6"/>
  <c r="H11" i="6"/>
  <c r="H12" i="6"/>
  <c r="H13" i="6"/>
  <c r="H14" i="6"/>
  <c r="H15" i="6"/>
  <c r="H16" i="6"/>
  <c r="H17" i="6"/>
  <c r="J33" i="19"/>
  <c r="H7" i="19"/>
  <c r="D14" i="21"/>
  <c r="H7" i="21"/>
  <c r="J7" i="21" s="1"/>
  <c r="K7" i="21" s="1"/>
  <c r="I3" i="35" s="1"/>
  <c r="J8" i="21"/>
  <c r="K8" i="21" s="1"/>
  <c r="I4" i="35" s="1"/>
  <c r="J9" i="21"/>
  <c r="K9" i="21" s="1"/>
  <c r="I5" i="35" s="1"/>
  <c r="H10" i="21"/>
  <c r="H11" i="21"/>
  <c r="J11" i="21" s="1"/>
  <c r="K11" i="21" s="1"/>
  <c r="I7" i="35" s="1"/>
  <c r="H12" i="21"/>
  <c r="J12" i="21" s="1"/>
  <c r="K12" i="21" s="1"/>
  <c r="I8" i="35" s="1"/>
  <c r="H13" i="21"/>
  <c r="J13" i="21" s="1"/>
  <c r="K13" i="21" s="1"/>
  <c r="I9" i="35" s="1"/>
  <c r="J6" i="21"/>
  <c r="K6" i="21" s="1"/>
  <c r="I2" i="35" s="1"/>
  <c r="G18" i="6"/>
  <c r="F18" i="6"/>
  <c r="A101" i="22"/>
  <c r="G50" i="22"/>
  <c r="A103" i="22"/>
  <c r="A102" i="22"/>
  <c r="H49" i="22"/>
  <c r="H48" i="22"/>
  <c r="H47" i="22"/>
  <c r="G40" i="22"/>
  <c r="H39" i="22"/>
  <c r="I39" i="22" s="1"/>
  <c r="J39" i="22" s="1"/>
  <c r="K39" i="22" s="1"/>
  <c r="L39" i="22" s="1"/>
  <c r="M39" i="22" s="1"/>
  <c r="F93" i="22" s="1"/>
  <c r="G93" i="22" s="1"/>
  <c r="H93" i="22" s="1"/>
  <c r="I93" i="22" s="1"/>
  <c r="J93" i="22" s="1"/>
  <c r="K93" i="22" s="1"/>
  <c r="L93" i="22" s="1"/>
  <c r="M93" i="22" s="1"/>
  <c r="H38" i="22"/>
  <c r="I38" i="22" s="1"/>
  <c r="G36" i="22"/>
  <c r="H35" i="22"/>
  <c r="I35" i="22" s="1"/>
  <c r="J35" i="22" s="1"/>
  <c r="K35" i="22" s="1"/>
  <c r="L35" i="22" s="1"/>
  <c r="M35" i="22" s="1"/>
  <c r="F89" i="22" s="1"/>
  <c r="G89" i="22" s="1"/>
  <c r="H89" i="22" s="1"/>
  <c r="I89" i="22" s="1"/>
  <c r="J89" i="22" s="1"/>
  <c r="K89" i="22" s="1"/>
  <c r="L89" i="22" s="1"/>
  <c r="M89" i="22" s="1"/>
  <c r="H34" i="22"/>
  <c r="I34" i="22" s="1"/>
  <c r="J34" i="22" s="1"/>
  <c r="K34" i="22" s="1"/>
  <c r="L34" i="22" s="1"/>
  <c r="M34" i="22" s="1"/>
  <c r="F88" i="22" s="1"/>
  <c r="G88" i="22" s="1"/>
  <c r="H88" i="22" s="1"/>
  <c r="I88" i="22" s="1"/>
  <c r="J88" i="22" s="1"/>
  <c r="K88" i="22" s="1"/>
  <c r="L88" i="22" s="1"/>
  <c r="M88" i="22" s="1"/>
  <c r="H33" i="22"/>
  <c r="I33" i="22" s="1"/>
  <c r="J33" i="22" s="1"/>
  <c r="K33" i="22" s="1"/>
  <c r="L33" i="22" s="1"/>
  <c r="M33" i="22" s="1"/>
  <c r="F87" i="22" s="1"/>
  <c r="G87" i="22" s="1"/>
  <c r="H87" i="22" s="1"/>
  <c r="I87" i="22" s="1"/>
  <c r="J87" i="22" s="1"/>
  <c r="K87" i="22" s="1"/>
  <c r="L87" i="22" s="1"/>
  <c r="M87" i="22" s="1"/>
  <c r="H32" i="22"/>
  <c r="I32" i="22" s="1"/>
  <c r="J32" i="22" s="1"/>
  <c r="K32" i="22" s="1"/>
  <c r="L32" i="22" s="1"/>
  <c r="M32" i="22" s="1"/>
  <c r="F86" i="22" s="1"/>
  <c r="G86" i="22" s="1"/>
  <c r="H86" i="22" s="1"/>
  <c r="I86" i="22" s="1"/>
  <c r="J86" i="22" s="1"/>
  <c r="K86" i="22" s="1"/>
  <c r="L86" i="22" s="1"/>
  <c r="M86" i="22" s="1"/>
  <c r="H31" i="22"/>
  <c r="I31" i="22" s="1"/>
  <c r="J31" i="22" s="1"/>
  <c r="K31" i="22" s="1"/>
  <c r="L31" i="22" s="1"/>
  <c r="M31" i="22" s="1"/>
  <c r="F85" i="22" s="1"/>
  <c r="G85" i="22" s="1"/>
  <c r="H85" i="22" s="1"/>
  <c r="I85" i="22" s="1"/>
  <c r="J85" i="22" s="1"/>
  <c r="K85" i="22" s="1"/>
  <c r="L85" i="22" s="1"/>
  <c r="M85" i="22" s="1"/>
  <c r="H30" i="22"/>
  <c r="I30" i="22" s="1"/>
  <c r="J30" i="22" s="1"/>
  <c r="K30" i="22" s="1"/>
  <c r="L30" i="22" s="1"/>
  <c r="M30" i="22" s="1"/>
  <c r="F84" i="22" s="1"/>
  <c r="G84" i="22" s="1"/>
  <c r="H84" i="22" s="1"/>
  <c r="I84" i="22" s="1"/>
  <c r="J84" i="22" s="1"/>
  <c r="K84" i="22" s="1"/>
  <c r="L84" i="22" s="1"/>
  <c r="M84" i="22" s="1"/>
  <c r="H29" i="22"/>
  <c r="I29" i="22" s="1"/>
  <c r="J29" i="22" s="1"/>
  <c r="K29" i="22" s="1"/>
  <c r="L29" i="22" s="1"/>
  <c r="M29" i="22" s="1"/>
  <c r="F83" i="22" s="1"/>
  <c r="G83" i="22" s="1"/>
  <c r="H83" i="22" s="1"/>
  <c r="I83" i="22" s="1"/>
  <c r="J83" i="22" s="1"/>
  <c r="K83" i="22" s="1"/>
  <c r="L83" i="22" s="1"/>
  <c r="M83" i="22" s="1"/>
  <c r="H28" i="22"/>
  <c r="I28" i="22" s="1"/>
  <c r="J28" i="22" s="1"/>
  <c r="K28" i="22" s="1"/>
  <c r="L28" i="22" s="1"/>
  <c r="M28" i="22" s="1"/>
  <c r="F82" i="22" s="1"/>
  <c r="G82" i="22" s="1"/>
  <c r="H82" i="22" s="1"/>
  <c r="I82" i="22" s="1"/>
  <c r="J82" i="22" s="1"/>
  <c r="K82" i="22" s="1"/>
  <c r="L82" i="22" s="1"/>
  <c r="M82" i="22" s="1"/>
  <c r="H27" i="22"/>
  <c r="I27" i="22" s="1"/>
  <c r="J27" i="22" s="1"/>
  <c r="K27" i="22" s="1"/>
  <c r="L27" i="22" s="1"/>
  <c r="M27" i="22" s="1"/>
  <c r="F81" i="22" s="1"/>
  <c r="G81" i="22" s="1"/>
  <c r="H81" i="22" s="1"/>
  <c r="I81" i="22" s="1"/>
  <c r="J81" i="22" s="1"/>
  <c r="K81" i="22" s="1"/>
  <c r="L81" i="22" s="1"/>
  <c r="M81" i="22" s="1"/>
  <c r="H17" i="22"/>
  <c r="I17" i="22" s="1"/>
  <c r="J17" i="22" s="1"/>
  <c r="K17" i="22" s="1"/>
  <c r="L17" i="22" s="1"/>
  <c r="M17" i="22" s="1"/>
  <c r="H16" i="22"/>
  <c r="I16" i="22" s="1"/>
  <c r="J16" i="22" s="1"/>
  <c r="K16" i="22" s="1"/>
  <c r="L16" i="22" s="1"/>
  <c r="M16" i="22" s="1"/>
  <c r="F70" i="22" s="1"/>
  <c r="G70" i="22" s="1"/>
  <c r="H70" i="22" s="1"/>
  <c r="I70" i="22" s="1"/>
  <c r="J70" i="22" s="1"/>
  <c r="K70" i="22" s="1"/>
  <c r="L70" i="22" s="1"/>
  <c r="M70" i="22" s="1"/>
  <c r="H15" i="22"/>
  <c r="I15" i="22" s="1"/>
  <c r="H7" i="22"/>
  <c r="H6" i="22"/>
  <c r="C21" i="20"/>
  <c r="C20" i="20"/>
  <c r="C17" i="20"/>
  <c r="C16" i="20"/>
  <c r="C6" i="20"/>
  <c r="C10" i="20"/>
  <c r="C12" i="20" s="1"/>
  <c r="C14" i="20" s="1"/>
  <c r="F34" i="22" l="1"/>
  <c r="F27" i="22"/>
  <c r="F28" i="22"/>
  <c r="F29" i="22"/>
  <c r="F30" i="22"/>
  <c r="F31" i="22"/>
  <c r="F32" i="22"/>
  <c r="F33" i="22"/>
  <c r="F15" i="22"/>
  <c r="F25" i="22"/>
  <c r="F26" i="22"/>
  <c r="F16" i="22"/>
  <c r="F17" i="22"/>
  <c r="F18" i="22"/>
  <c r="F19" i="22"/>
  <c r="F20" i="22"/>
  <c r="F21" i="22"/>
  <c r="F22" i="22"/>
  <c r="F23" i="22"/>
  <c r="F24" i="22"/>
  <c r="F38" i="22"/>
  <c r="F35" i="22"/>
  <c r="G42" i="22"/>
  <c r="E33" i="17"/>
  <c r="S2" i="32" s="1"/>
  <c r="R2" i="32"/>
  <c r="I7" i="22"/>
  <c r="D3" i="37"/>
  <c r="I47" i="22"/>
  <c r="AB3" i="37"/>
  <c r="I6" i="22"/>
  <c r="C3" i="37"/>
  <c r="I49" i="22"/>
  <c r="AD3" i="37"/>
  <c r="I48" i="22"/>
  <c r="AC4" i="37" s="1"/>
  <c r="AC3" i="37"/>
  <c r="J10" i="21"/>
  <c r="K10" i="21" s="1"/>
  <c r="I16" i="6"/>
  <c r="I14" i="6"/>
  <c r="I17" i="6"/>
  <c r="I6" i="6"/>
  <c r="I8" i="6"/>
  <c r="I12" i="6"/>
  <c r="D18" i="6"/>
  <c r="E18" i="6" s="1"/>
  <c r="I10" i="6"/>
  <c r="I7" i="6"/>
  <c r="I13" i="6"/>
  <c r="I9" i="6"/>
  <c r="G80" i="22"/>
  <c r="H80" i="22" s="1"/>
  <c r="I80" i="22" s="1"/>
  <c r="J80" i="22" s="1"/>
  <c r="K80" i="22" s="1"/>
  <c r="L80" i="22" s="1"/>
  <c r="M80" i="22" s="1"/>
  <c r="F71" i="22"/>
  <c r="G71" i="22" s="1"/>
  <c r="H71" i="22" s="1"/>
  <c r="I71" i="22" s="1"/>
  <c r="J71" i="22" s="1"/>
  <c r="K71" i="22" s="1"/>
  <c r="L71" i="22" s="1"/>
  <c r="M71" i="22" s="1"/>
  <c r="I15" i="6"/>
  <c r="H40" i="22"/>
  <c r="H50" i="22"/>
  <c r="C18" i="20"/>
  <c r="J38" i="22"/>
  <c r="I40" i="22"/>
  <c r="H36" i="22"/>
  <c r="J15" i="22"/>
  <c r="I36" i="22"/>
  <c r="I11" i="6"/>
  <c r="C18" i="6"/>
  <c r="I50" i="22" l="1"/>
  <c r="K14" i="21"/>
  <c r="I6" i="35"/>
  <c r="J49" i="22"/>
  <c r="AD4" i="37"/>
  <c r="J47" i="22"/>
  <c r="AB4" i="37"/>
  <c r="J6" i="22"/>
  <c r="C4" i="37"/>
  <c r="J7" i="22"/>
  <c r="D4" i="37"/>
  <c r="J48" i="22"/>
  <c r="E36" i="17"/>
  <c r="E38" i="17" s="1"/>
  <c r="I42" i="22"/>
  <c r="H42" i="22"/>
  <c r="I18" i="6"/>
  <c r="J36" i="22"/>
  <c r="K15" i="22"/>
  <c r="K38" i="22"/>
  <c r="J40" i="22"/>
  <c r="G5" i="22" l="1"/>
  <c r="H5" i="22" s="1"/>
  <c r="H17" i="19"/>
  <c r="B2" i="44"/>
  <c r="K48" i="22"/>
  <c r="AC5" i="37"/>
  <c r="K6" i="22"/>
  <c r="C5" i="37"/>
  <c r="K49" i="22"/>
  <c r="AD5" i="37"/>
  <c r="J50" i="22"/>
  <c r="K7" i="22"/>
  <c r="D5" i="37"/>
  <c r="K47" i="22"/>
  <c r="AB5" i="37"/>
  <c r="J42" i="22"/>
  <c r="K40" i="22"/>
  <c r="L38" i="22"/>
  <c r="L15" i="22"/>
  <c r="K36" i="22"/>
  <c r="G8" i="22" l="1"/>
  <c r="I5" i="22"/>
  <c r="I8" i="22" s="1"/>
  <c r="H8" i="22"/>
  <c r="G10" i="22"/>
  <c r="G11" i="22" s="1"/>
  <c r="G44" i="22" s="1"/>
  <c r="G53" i="22" s="1"/>
  <c r="L49" i="22"/>
  <c r="AD6" i="37"/>
  <c r="L48" i="22"/>
  <c r="AC6" i="37"/>
  <c r="L7" i="22"/>
  <c r="D6" i="37"/>
  <c r="L6" i="22"/>
  <c r="C6" i="37"/>
  <c r="AB6" i="37"/>
  <c r="L47" i="22"/>
  <c r="K50" i="22"/>
  <c r="K42" i="22"/>
  <c r="H18" i="19"/>
  <c r="K121" i="14" s="1"/>
  <c r="L40" i="22"/>
  <c r="M38" i="22"/>
  <c r="J5" i="22"/>
  <c r="M15" i="22"/>
  <c r="L36" i="22"/>
  <c r="H10" i="22"/>
  <c r="H11" i="22" s="1"/>
  <c r="H44" i="22" s="1"/>
  <c r="H53" i="22" s="1"/>
  <c r="G52" i="22" l="1"/>
  <c r="M7" i="22"/>
  <c r="D7" i="37"/>
  <c r="M49" i="22"/>
  <c r="AD7" i="37"/>
  <c r="M6" i="22"/>
  <c r="C7" i="37"/>
  <c r="M48" i="22"/>
  <c r="AC7" i="37"/>
  <c r="AB7" i="37"/>
  <c r="M47" i="22"/>
  <c r="L50" i="22"/>
  <c r="L42" i="22"/>
  <c r="H52" i="22"/>
  <c r="J8" i="22"/>
  <c r="K5" i="22"/>
  <c r="F92" i="22"/>
  <c r="M40" i="22"/>
  <c r="F69" i="22"/>
  <c r="M36" i="22"/>
  <c r="I10" i="22"/>
  <c r="I11" i="22" s="1"/>
  <c r="I44" i="22" s="1"/>
  <c r="I53" i="22" s="1"/>
  <c r="M42" i="22" l="1"/>
  <c r="F60" i="22"/>
  <c r="C8" i="37"/>
  <c r="F61" i="22"/>
  <c r="D8" i="37"/>
  <c r="F102" i="22"/>
  <c r="AC8" i="37"/>
  <c r="F103" i="22"/>
  <c r="AD8" i="37"/>
  <c r="AB8" i="37"/>
  <c r="M50" i="22"/>
  <c r="F101" i="22"/>
  <c r="I52" i="22"/>
  <c r="K8" i="22"/>
  <c r="L5" i="22"/>
  <c r="F90" i="22"/>
  <c r="G69" i="22"/>
  <c r="F94" i="22"/>
  <c r="G92" i="22"/>
  <c r="J10" i="22"/>
  <c r="J11" i="22" s="1"/>
  <c r="J44" i="22" s="1"/>
  <c r="J53" i="22" s="1"/>
  <c r="AB9" i="37" l="1"/>
  <c r="F104" i="22"/>
  <c r="G101" i="22"/>
  <c r="G103" i="22"/>
  <c r="AD9" i="37"/>
  <c r="G61" i="22"/>
  <c r="D9" i="37"/>
  <c r="G102" i="22"/>
  <c r="AC9" i="37"/>
  <c r="G60" i="22"/>
  <c r="C9" i="37"/>
  <c r="J52" i="22"/>
  <c r="F96" i="22"/>
  <c r="K10" i="22"/>
  <c r="K11" i="22" s="1"/>
  <c r="K44" i="22" s="1"/>
  <c r="K53" i="22" s="1"/>
  <c r="H92" i="22"/>
  <c r="G94" i="22"/>
  <c r="G90" i="22"/>
  <c r="H69" i="22"/>
  <c r="M5" i="22"/>
  <c r="L8" i="22"/>
  <c r="H102" i="22" l="1"/>
  <c r="AC10" i="37"/>
  <c r="H103" i="22"/>
  <c r="AD10" i="37"/>
  <c r="AB10" i="37"/>
  <c r="G104" i="22"/>
  <c r="H101" i="22"/>
  <c r="H60" i="22"/>
  <c r="C10" i="37"/>
  <c r="H61" i="22"/>
  <c r="D10" i="37"/>
  <c r="L10" i="22"/>
  <c r="L11" i="22" s="1"/>
  <c r="L44" i="22" s="1"/>
  <c r="L53" i="22" s="1"/>
  <c r="I69" i="22"/>
  <c r="H90" i="22"/>
  <c r="K52" i="22"/>
  <c r="M8" i="22"/>
  <c r="F59" i="22"/>
  <c r="G96" i="22"/>
  <c r="I92" i="22"/>
  <c r="H94" i="22"/>
  <c r="I102" i="22" l="1"/>
  <c r="AC11" i="37"/>
  <c r="I60" i="22"/>
  <c r="C11" i="37"/>
  <c r="AB11" i="37"/>
  <c r="I101" i="22"/>
  <c r="H104" i="22"/>
  <c r="I103" i="22"/>
  <c r="AD11" i="37"/>
  <c r="I61" i="22"/>
  <c r="D11" i="37"/>
  <c r="H96" i="22"/>
  <c r="L52" i="22"/>
  <c r="I94" i="22"/>
  <c r="J92" i="22"/>
  <c r="F62" i="22"/>
  <c r="G59" i="22"/>
  <c r="M10" i="22"/>
  <c r="M11" i="22" s="1"/>
  <c r="M44" i="22" s="1"/>
  <c r="M53" i="22" s="1"/>
  <c r="I90" i="22"/>
  <c r="J69" i="22"/>
  <c r="J102" i="22" l="1"/>
  <c r="AC12" i="37"/>
  <c r="J103" i="22"/>
  <c r="AD12" i="37"/>
  <c r="J60" i="22"/>
  <c r="C12" i="37"/>
  <c r="J61" i="22"/>
  <c r="D12" i="37"/>
  <c r="AB12" i="37"/>
  <c r="J101" i="22"/>
  <c r="I104" i="22"/>
  <c r="I96" i="22"/>
  <c r="K69" i="22"/>
  <c r="J90" i="22"/>
  <c r="M52" i="22"/>
  <c r="H59" i="22"/>
  <c r="G62" i="22"/>
  <c r="J94" i="22"/>
  <c r="K92" i="22"/>
  <c r="F64" i="22"/>
  <c r="F65" i="22" s="1"/>
  <c r="F98" i="22" s="1"/>
  <c r="F106" i="22" s="1"/>
  <c r="F107" i="22" l="1"/>
  <c r="K60" i="22"/>
  <c r="C13" i="37"/>
  <c r="K102" i="22"/>
  <c r="AC13" i="37"/>
  <c r="K61" i="22"/>
  <c r="D13" i="37"/>
  <c r="K103" i="22"/>
  <c r="AD13" i="37"/>
  <c r="AB13" i="37"/>
  <c r="K101" i="22"/>
  <c r="J104" i="22"/>
  <c r="H62" i="22"/>
  <c r="I59" i="22"/>
  <c r="L69" i="22"/>
  <c r="K90" i="22"/>
  <c r="K94" i="22"/>
  <c r="L92" i="22"/>
  <c r="G64" i="22"/>
  <c r="G65" i="22" s="1"/>
  <c r="G98" i="22" s="1"/>
  <c r="G107" i="22" s="1"/>
  <c r="J96" i="22"/>
  <c r="L103" i="22" l="1"/>
  <c r="AD14" i="37"/>
  <c r="L102" i="22"/>
  <c r="AC14" i="37"/>
  <c r="AB14" i="37"/>
  <c r="K104" i="22"/>
  <c r="L101" i="22"/>
  <c r="L61" i="22"/>
  <c r="D14" i="37"/>
  <c r="L60" i="22"/>
  <c r="C14" i="37"/>
  <c r="K96" i="22"/>
  <c r="G106" i="22"/>
  <c r="L94" i="22"/>
  <c r="M92" i="22"/>
  <c r="M94" i="22" s="1"/>
  <c r="J59" i="22"/>
  <c r="I62" i="22"/>
  <c r="M69" i="22"/>
  <c r="M90" i="22" s="1"/>
  <c r="L90" i="22"/>
  <c r="H64" i="22"/>
  <c r="H65" i="22" s="1"/>
  <c r="H98" i="22" s="1"/>
  <c r="H107" i="22" s="1"/>
  <c r="AB15" i="37" l="1"/>
  <c r="L104" i="22"/>
  <c r="M101" i="22"/>
  <c r="M102" i="22"/>
  <c r="AC16" i="37" s="1"/>
  <c r="AC15" i="37"/>
  <c r="M61" i="22"/>
  <c r="D16" i="37" s="1"/>
  <c r="D15" i="37"/>
  <c r="M60" i="22"/>
  <c r="C16" i="37" s="1"/>
  <c r="C15" i="37"/>
  <c r="M103" i="22"/>
  <c r="AD16" i="37" s="1"/>
  <c r="AD15" i="37"/>
  <c r="M96" i="22"/>
  <c r="H106" i="22"/>
  <c r="J62" i="22"/>
  <c r="K59" i="22"/>
  <c r="L96" i="22"/>
  <c r="I64" i="22"/>
  <c r="I65" i="22" s="1"/>
  <c r="I98" i="22" s="1"/>
  <c r="I107" i="22" s="1"/>
  <c r="M104" i="22" l="1"/>
  <c r="AB16" i="37"/>
  <c r="I106" i="22"/>
  <c r="J64" i="22"/>
  <c r="J65" i="22" s="1"/>
  <c r="J98" i="22" s="1"/>
  <c r="J107" i="22" s="1"/>
  <c r="K62" i="22"/>
  <c r="L59" i="22"/>
  <c r="K64" i="22" l="1"/>
  <c r="K65" i="22" s="1"/>
  <c r="K98" i="22" s="1"/>
  <c r="K107" i="22" s="1"/>
  <c r="J106" i="22"/>
  <c r="M59" i="22"/>
  <c r="M62" i="22" s="1"/>
  <c r="L62" i="22"/>
  <c r="L64" i="22" l="1"/>
  <c r="L65" i="22" s="1"/>
  <c r="L98" i="22" s="1"/>
  <c r="L107" i="22" s="1"/>
  <c r="K106" i="22"/>
  <c r="M64" i="22"/>
  <c r="M65" i="22" s="1"/>
  <c r="M98" i="22" s="1"/>
  <c r="M107" i="22" s="1"/>
  <c r="M106" i="22" l="1"/>
  <c r="L10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D5" authorId="0" shapeId="0" xr:uid="{00000000-0006-0000-1100-000001000000}">
      <text>
        <r>
          <rPr>
            <sz val="9"/>
            <color indexed="81"/>
            <rFont val="Tahoma"/>
            <family val="2"/>
          </rPr>
          <t>Type "Yes" or "No" into cell for form to calculate correctly.</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J3" authorId="0" shapeId="0" xr:uid="{00000000-0006-0000-1700-000001000000}">
      <text>
        <r>
          <rPr>
            <sz val="9"/>
            <color indexed="81"/>
            <rFont val="Tahoma"/>
            <family val="2"/>
          </rPr>
          <t xml:space="preserve">Maximum Achievable Rents are the lesser of the Net Maximum Tax Credit Rents or the rents concluded in the market study. 
Enter Proposed Rents if the project is not using LIHTC.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<sst xmlns="http://schemas.openxmlformats.org/spreadsheetml/2006/main" count="1353" uniqueCount="1032">
  <si>
    <t>Application Checklists &amp; Fees</t>
  </si>
  <si>
    <t>Application Checklist</t>
  </si>
  <si>
    <t>Portfolio Checklist (if applicable)</t>
  </si>
  <si>
    <t>Application Fee</t>
  </si>
  <si>
    <t>Attachments</t>
  </si>
  <si>
    <t>Architectural Rendering or Pictures of Development (pdf or jpg)</t>
  </si>
  <si>
    <t>Project Description</t>
  </si>
  <si>
    <t>Acquisition Credit</t>
  </si>
  <si>
    <t>Documentation of Site Control</t>
  </si>
  <si>
    <t>Title Report</t>
  </si>
  <si>
    <t>Evergreen Owner Certification</t>
  </si>
  <si>
    <t>Population Served</t>
  </si>
  <si>
    <t>Market Study</t>
  </si>
  <si>
    <t>Consistency with Consolidated Plan Letter</t>
  </si>
  <si>
    <t>Notification of Public Housing Authority</t>
  </si>
  <si>
    <t>Relocation</t>
  </si>
  <si>
    <t>Relocation Plan</t>
  </si>
  <si>
    <t>Project Schedule</t>
  </si>
  <si>
    <t>LIHTC Eligible Basis</t>
  </si>
  <si>
    <t>LIHTC Calculation</t>
  </si>
  <si>
    <t>Total Development Cost Limit Calculation</t>
  </si>
  <si>
    <t>Total Development Cost Limit Exemption/Waiver Request and Approval Letter</t>
  </si>
  <si>
    <t>Financing Terms</t>
  </si>
  <si>
    <t>Historic Rehabilitation Tax Credits</t>
  </si>
  <si>
    <t>Certification of Ability to Contribute Equity to the Project</t>
  </si>
  <si>
    <t>Utility Incentive Form</t>
  </si>
  <si>
    <t>Completed Utility Incentive Contact Form</t>
  </si>
  <si>
    <t>Project Rents</t>
  </si>
  <si>
    <t>Operating Pro Forma</t>
  </si>
  <si>
    <t>Documentation of utility allowance calculations and schedule</t>
  </si>
  <si>
    <t xml:space="preserve">Projects with Rental Assistance:  </t>
  </si>
  <si>
    <t>Copy of the Rental Subsidy Contract</t>
  </si>
  <si>
    <t>Developer and Ownership</t>
  </si>
  <si>
    <t>Property Management History and Resumes</t>
  </si>
  <si>
    <t>Identity of Interest Information</t>
  </si>
  <si>
    <t>Certification Regarding Financial Solvency and Litigation Status</t>
  </si>
  <si>
    <t>Consent Granting Signature Authority</t>
  </si>
  <si>
    <t>IRS notification of Ownership Entity's federal identification number</t>
  </si>
  <si>
    <t>Secretary of State Certificate of Existence for Ownership Entity</t>
  </si>
  <si>
    <t>Organizational chart identifying each entity or individual with an ownership interest in the Project, including percentage of ownership</t>
  </si>
  <si>
    <t>Property Management Agreement or Letter of Intent</t>
  </si>
  <si>
    <t>Resumes of Property Management Team</t>
  </si>
  <si>
    <t>List of properties managed</t>
  </si>
  <si>
    <t>Nonprofit Sponsor</t>
  </si>
  <si>
    <t>Nonprofit Organization's IRS determination letter</t>
  </si>
  <si>
    <t>Articles of incorporation as filed with the Sec. of State</t>
  </si>
  <si>
    <t>Bylaws and/or other governing instruments of the organization</t>
  </si>
  <si>
    <t>Evidence of ownership and material participation</t>
  </si>
  <si>
    <t>Certification Nonprofit is not affiliated with a for-profit organization</t>
  </si>
  <si>
    <t>Form 10</t>
  </si>
  <si>
    <t>Scoring Worksheet</t>
  </si>
  <si>
    <t>Cost Efficient Development</t>
  </si>
  <si>
    <t>Projects that are By and For the Community</t>
  </si>
  <si>
    <t>Benefit Agreement with Community Based Organizaton (provided by CBO) if applicable</t>
  </si>
  <si>
    <t>Community Engagement Response Form</t>
  </si>
  <si>
    <t>Property Type</t>
  </si>
  <si>
    <t>Adaptive Reuse: Letter from project architect</t>
  </si>
  <si>
    <t>Historic: Evidence of historic designation and completion of Form 7B</t>
  </si>
  <si>
    <t>Brownfield: Phase II Environmental Site Assessment and remediation plan</t>
  </si>
  <si>
    <t>Solar Options (New Construction and Rehab)</t>
  </si>
  <si>
    <t>Architect's Certification</t>
  </si>
  <si>
    <t>Solar Contractor's Assessment</t>
  </si>
  <si>
    <t>Electric Vehicle Charging Stations (New Construction and Rehab)</t>
  </si>
  <si>
    <t>Site Plan</t>
  </si>
  <si>
    <t>Energy Efficient Buildings (New Construction)</t>
  </si>
  <si>
    <t>Compliance Summary</t>
  </si>
  <si>
    <t>Heat Pump Option (Rehab)</t>
  </si>
  <si>
    <t>Balanced Ventilation with Wildfire Smoke Filters Option (Rehab)</t>
  </si>
  <si>
    <t>Rehabilitation of Major Systems (Preservation)</t>
  </si>
  <si>
    <t>Capital Needs Assessment (CNA)</t>
  </si>
  <si>
    <t>Portfolio Application Checklist</t>
  </si>
  <si>
    <t>Re-submittal from Jan 2021</t>
  </si>
  <si>
    <t>New Application</t>
  </si>
  <si>
    <t>Yes</t>
  </si>
  <si>
    <t>No</t>
  </si>
  <si>
    <t>1.</t>
  </si>
  <si>
    <t>2.</t>
  </si>
  <si>
    <t>3.</t>
  </si>
  <si>
    <t>4.</t>
  </si>
  <si>
    <t>Email:</t>
  </si>
  <si>
    <t>5.</t>
  </si>
  <si>
    <t>6.</t>
  </si>
  <si>
    <t>7.</t>
  </si>
  <si>
    <t xml:space="preserve"> </t>
  </si>
  <si>
    <t>8.</t>
  </si>
  <si>
    <t>9.</t>
  </si>
  <si>
    <t>10.</t>
  </si>
  <si>
    <t>Studio</t>
  </si>
  <si>
    <t>Applicable Fraction</t>
  </si>
  <si>
    <t>TOTALS FOR ALL BUILDINGS</t>
  </si>
  <si>
    <t>APPLICABLE FRACTION</t>
  </si>
  <si>
    <t>Building Number</t>
  </si>
  <si>
    <t>Unit Fraction</t>
  </si>
  <si>
    <t>Floor Space Fraction</t>
  </si>
  <si>
    <t># of Low-Income Units</t>
  </si>
  <si>
    <t># of Market-Rate Units</t>
  </si>
  <si>
    <t>Square Footage of Low-Income Units</t>
  </si>
  <si>
    <t>Square Footage of Market-Rate Units</t>
  </si>
  <si>
    <t xml:space="preserve">	Site__c</t>
  </si>
  <si>
    <t>Address_1__c</t>
  </si>
  <si>
    <t>Address_2__c</t>
  </si>
  <si>
    <t>Type__c</t>
  </si>
  <si>
    <t>RegAgmt_LIH_Units__c</t>
  </si>
  <si>
    <t>RegAgmt_CAU_Units__c</t>
  </si>
  <si>
    <t>RegAgmt_Market_Units__c</t>
  </si>
  <si>
    <t>NC_Rehab_PIS_Date__c</t>
  </si>
  <si>
    <t>BIN__c</t>
  </si>
  <si>
    <t>PROJECT DESCRIPTION</t>
  </si>
  <si>
    <r>
      <t xml:space="preserve">Project Type </t>
    </r>
    <r>
      <rPr>
        <sz val="12"/>
        <color indexed="8"/>
        <rFont val="Calibri"/>
        <family val="2"/>
      </rPr>
      <t>(Check all that apply):</t>
    </r>
  </si>
  <si>
    <t>New Construction</t>
  </si>
  <si>
    <t>Acquisition</t>
  </si>
  <si>
    <t>Rehabilitation</t>
  </si>
  <si>
    <t>Refinance</t>
  </si>
  <si>
    <t>Addition</t>
  </si>
  <si>
    <t>Demolition, of what?</t>
  </si>
  <si>
    <t>Project Narrative</t>
  </si>
  <si>
    <t xml:space="preserve">Please provide a written narrative of your project, including the location in the community, the target population, project amenities, and any unique project characteristics. </t>
  </si>
  <si>
    <t>Rehabilitation Projects</t>
  </si>
  <si>
    <t xml:space="preserve">Please give a brief description of the condition of the buildings to be rehabilitated and describe the scope of the proposed rehabilitation. </t>
  </si>
  <si>
    <t>n/a</t>
  </si>
  <si>
    <t>Is your project, as proposed, zoned for the intended use?</t>
  </si>
  <si>
    <t>If not, please describe the zoning variance and the process for approval:</t>
  </si>
  <si>
    <t xml:space="preserve">Has your project obtained all applicable local land use approvals that are subject to the discretion of a public body, such as the city or county council? </t>
  </si>
  <si>
    <t>If not, please describe the approvals needed and the process to receive those approvals:</t>
  </si>
  <si>
    <t>Are there any anticipated changes to the project's legal description?</t>
  </si>
  <si>
    <t>If yes, please describe:</t>
  </si>
  <si>
    <t>Will your project require permits from any city or county agency?</t>
  </si>
  <si>
    <t>If yes, please describe the permitting process in the project's jurisdiction. If no, please state the reason for exemption from permitting requirements:</t>
  </si>
  <si>
    <t>Are there any known issues or circumstances not described above that may delay the project?</t>
  </si>
  <si>
    <t>If yes, please describe the potential issues and include an outline of steps that will be taken and the timeline needed to resolve these issues:</t>
  </si>
  <si>
    <t>Will the project be located on leased land?</t>
  </si>
  <si>
    <r>
      <t xml:space="preserve">If yes, please describe the basic terms of the lease and include a copy of lease with your submittal.  </t>
    </r>
    <r>
      <rPr>
        <b/>
        <sz val="12"/>
        <color theme="1"/>
        <rFont val="Calibri"/>
        <family val="2"/>
        <scheme val="minor"/>
      </rPr>
      <t>NOTE:  The lease term must be longer than the proposed regulatory agreement.</t>
    </r>
  </si>
  <si>
    <t>Rental Assistance</t>
  </si>
  <si>
    <t>Does this project currently receive project-based rental assistance or debt service subsidies?</t>
  </si>
  <si>
    <t>If yes, under which program?</t>
  </si>
  <si>
    <t>Will the new ownership entity be retaining or renewing the rental assistance or subsidy?</t>
  </si>
  <si>
    <t>How many units have rental assistance?</t>
  </si>
  <si>
    <t>When does the current contract expire?</t>
  </si>
  <si>
    <t>Is the project currently required to restrict rents?</t>
  </si>
  <si>
    <t>If yes, by whom:</t>
  </si>
  <si>
    <t>Date of expiration:</t>
  </si>
  <si>
    <t xml:space="preserve">Elderly: If yes:   ____55+     ____62+     ____HUD or RD 515 </t>
  </si>
  <si>
    <t>Disabled</t>
  </si>
  <si>
    <t>Large Households</t>
  </si>
  <si>
    <t>Homeless</t>
  </si>
  <si>
    <t>None</t>
  </si>
  <si>
    <t>Identify the support services needed to assist the people expected to reside in the proposed project; note which services will be included in monthly rent and which will be provided on a fee basis.</t>
  </si>
  <si>
    <t>Identify how these support services will be provided and identify which service organizations have agreed to provide necessary support services:</t>
  </si>
  <si>
    <t>If the support services have not been committed, detail the steps that will be taken and the timeframe needed to secure the necessary support. Include the names of potential service providers in the area.</t>
  </si>
  <si>
    <t>Funding__c</t>
  </si>
  <si>
    <t>Estimated_Credit_Amt__c</t>
  </si>
  <si>
    <t>LIH_Units_SF__c</t>
  </si>
  <si>
    <t>CAU_SF__c</t>
  </si>
  <si>
    <t>Market_Units_SF__c</t>
  </si>
  <si>
    <t>Common_Area_SF__c</t>
  </si>
  <si>
    <t>Structured_Res_Parking_SF__c</t>
  </si>
  <si>
    <t>Total_Non_Residential_SF__c</t>
  </si>
  <si>
    <t>Single_Family_of_units__c</t>
  </si>
  <si>
    <t>Townhouse_of_units__c</t>
  </si>
  <si>
    <t>Walk_up_of_units__c</t>
  </si>
  <si>
    <t>Low_Rise_of_units__c</t>
  </si>
  <si>
    <t>Mid_Rise_of_units__c</t>
  </si>
  <si>
    <t>High_Rise_of_units__c</t>
  </si>
  <si>
    <t>Nbr_of_Structured_Stalls__c</t>
  </si>
  <si>
    <t>State_Prevailing_Wages_Residential__c</t>
  </si>
  <si>
    <t>State_Prevailing_Wages_Commercial__c</t>
  </si>
  <si>
    <t>Davis_Bacon_Wages_Residential__c</t>
  </si>
  <si>
    <t>Davis_Bacon_Wages_Commercial__c</t>
  </si>
  <si>
    <t>No_Prevailing_Wage__c</t>
  </si>
  <si>
    <t>RELOCATION</t>
  </si>
  <si>
    <t>Does this project involve the acquisition, demolition, or rehabilitation of any existing structures?  (If no, skip the rest of this Tab )</t>
  </si>
  <si>
    <t>If acquisition, have you included provisions that enable you to obtain tenant income and rent information, and to give notices to existing and incoming tenants prior to closing?</t>
  </si>
  <si>
    <t xml:space="preserve">Have you collected information on all current occupants of the property, including both residential and commercial tenants, and occupants with or without leases? </t>
  </si>
  <si>
    <t>Enter the number of tenants to be relocated:</t>
  </si>
  <si>
    <t>Permanent</t>
  </si>
  <si>
    <t>Temporary</t>
  </si>
  <si>
    <t>Residential</t>
  </si>
  <si>
    <t>Commercial</t>
  </si>
  <si>
    <t>Is the project required to meet the requirements of the Uniform Relocation Act?</t>
  </si>
  <si>
    <t>Is there a local government entity that has jurisdiction over tenant relocation issues?</t>
  </si>
  <si>
    <t xml:space="preserve">Has the entity approved the plan? </t>
  </si>
  <si>
    <t>Have you identified replacement or temporary units for those who will be displaced?</t>
  </si>
  <si>
    <t>Construction</t>
  </si>
  <si>
    <t>Project Name</t>
  </si>
  <si>
    <t>Enter Project Name</t>
  </si>
  <si>
    <t>Date of Budget</t>
  </si>
  <si>
    <t>% Total Project Cost</t>
  </si>
  <si>
    <t>Total Project Cost</t>
  </si>
  <si>
    <t>RESIDENTIAL</t>
  </si>
  <si>
    <t>NON-RESIDENTIAL</t>
  </si>
  <si>
    <t>Residential total</t>
  </si>
  <si>
    <t>Source:</t>
  </si>
  <si>
    <t>non-residential total</t>
  </si>
  <si>
    <t>(Specify)</t>
  </si>
  <si>
    <t>Acquisition Costs:</t>
  </si>
  <si>
    <t>Land</t>
  </si>
  <si>
    <t>Existing Structures</t>
  </si>
  <si>
    <t>Liens</t>
  </si>
  <si>
    <t>Closing, Title &amp; Recording Costs</t>
  </si>
  <si>
    <t>Extension payment</t>
  </si>
  <si>
    <t>Other:</t>
  </si>
  <si>
    <t>SUBTOTAL</t>
  </si>
  <si>
    <t>Construction:</t>
  </si>
  <si>
    <t>Demolition</t>
  </si>
  <si>
    <t>New Building</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</si>
  <si>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</si>
  <si>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</si>
  <si>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</si>
  <si>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</si>
  <si>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</si>
  <si>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</si>
  <si>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</si>
  <si>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</si>
  <si>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</si>
  <si>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</si>
  <si>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</si>
  <si>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</si>
  <si>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</si>
  <si>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</si>
  <si>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</si>
  <si>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</si>
  <si>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</si>
  <si>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</si>
  <si>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</si>
  <si>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</si>
  <si>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</si>
  <si>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</si>
  <si>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</si>
  <si>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</si>
  <si>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</si>
  <si>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</si>
  <si>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</si>
  <si>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</si>
  <si>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</si>
  <si>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</si>
  <si>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</si>
  <si>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</si>
  <si>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</si>
  <si>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</si>
  <si>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</si>
  <si>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</si>
  <si>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</si>
  <si>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</si>
  <si>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</si>
  <si>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</si>
  <si>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</si>
  <si>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</si>
  <si>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</si>
  <si>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</si>
  <si>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</si>
  <si>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</si>
  <si>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</si>
  <si>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</si>
  <si>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</si>
  <si>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</si>
  <si>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</si>
  <si>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</si>
  <si>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</si>
  <si>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</si>
  <si>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</si>
  <si>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</si>
  <si>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</si>
  <si>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</si>
  <si>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</si>
  <si>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</si>
  <si>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</si>
  <si>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</si>
  <si>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</si>
  <si>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</si>
  <si>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</si>
  <si>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
  </si>
  <si>
    <t xml:space="preserve">For Commission Use: </t>
  </si>
  <si>
    <t>Budget Summary</t>
  </si>
  <si>
    <t>Acquisition Costs</t>
  </si>
  <si>
    <t>Soft Costs</t>
  </si>
  <si>
    <t>Financing Costs</t>
  </si>
  <si>
    <t>Other</t>
  </si>
  <si>
    <t>Total Residential Development Cost</t>
  </si>
  <si>
    <t>LIHTC ELIGIBLE BASIS</t>
  </si>
  <si>
    <t>R  E  S  I  D  E  N  T  I  A  L</t>
  </si>
  <si>
    <t>Total Residential Project Cost</t>
  </si>
  <si>
    <t>Eligible Basis</t>
  </si>
  <si>
    <t>New Construction/ Rehab</t>
  </si>
  <si>
    <t xml:space="preserve">Other: _____________   </t>
  </si>
  <si>
    <t xml:space="preserve">New Construction Contingency   </t>
  </si>
  <si>
    <t>Environmental Abatement (Building)</t>
  </si>
  <si>
    <t>Environmental Abatement (Land)</t>
  </si>
  <si>
    <t>Other Construction Costs: _______________</t>
  </si>
  <si>
    <t>Project Management / Dev Consultant Fees</t>
  </si>
  <si>
    <t>Other Consultants: ______________</t>
  </si>
  <si>
    <t>Other: ________________</t>
  </si>
  <si>
    <t>*Bridge Loan Fees</t>
  </si>
  <si>
    <t>*Bridge Loan Interest</t>
  </si>
  <si>
    <t>Construction Loan Expenses (Appraisal, 3rd Party Rpts)</t>
  </si>
  <si>
    <t>Permanent Loan Expenses (Appraisal, 3rd Party Rpts)</t>
  </si>
  <si>
    <t>*LIHTC Legal (Syndication/Organizational)</t>
  </si>
  <si>
    <t>*LIHTC Owners Title Policy</t>
  </si>
  <si>
    <t>*Operating Reserves</t>
  </si>
  <si>
    <t>*Replacement Reserves</t>
  </si>
  <si>
    <t>*Other Reserves: _____________________</t>
  </si>
  <si>
    <t>*Nonprofit Donation</t>
  </si>
  <si>
    <t>*Carrying Costs at Rent up/ Lease Up Reserve</t>
  </si>
  <si>
    <t>Residential Totals</t>
  </si>
  <si>
    <t>Basis Eligible Community Facility</t>
  </si>
  <si>
    <t>TOTALS:</t>
  </si>
  <si>
    <t>*Italicized items are considered Intermediary Costs or Capitalized Reserves and may not be included in Eligible Basis or in the Total Project Costs for the purposes of calculating the Maximum Developer Fees.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</si>
  <si>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</si>
  <si>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</si>
  <si>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</si>
  <si>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</si>
  <si>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</si>
  <si>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</si>
  <si>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</si>
  <si>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</si>
  <si>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</si>
  <si>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</si>
  <si>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</si>
  <si>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</si>
  <si>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</si>
  <si>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</si>
  <si>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</si>
  <si>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</si>
  <si>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</si>
  <si>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</si>
  <si>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</si>
  <si>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</si>
  <si>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</si>
  <si>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</si>
  <si>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</si>
  <si>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</si>
  <si>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</si>
  <si>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</si>
  <si>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</si>
  <si>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</si>
  <si>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</si>
  <si>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</si>
  <si>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</si>
  <si>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</si>
  <si>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</si>
  <si>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</si>
  <si>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</si>
  <si>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</si>
  <si>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</si>
  <si>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</si>
  <si>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</si>
  <si>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</si>
  <si>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</si>
  <si>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</si>
  <si>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</si>
  <si>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</si>
  <si>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</si>
  <si>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</si>
  <si>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</si>
  <si>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</si>
  <si>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</si>
  <si>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</si>
  <si>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</si>
  <si>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</si>
  <si>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</si>
  <si>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</si>
  <si>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</si>
  <si>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</si>
  <si>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</si>
  <si>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</si>
  <si>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</si>
  <si>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</si>
  <si>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</si>
  <si>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</si>
  <si>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</si>
  <si>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</si>
  <si>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</si>
  <si>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</si>
  <si>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</si>
  <si>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</si>
  <si>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</si>
  <si>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</si>
  <si>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</si>
  <si>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</si>
  <si>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</si>
  <si>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</si>
  <si>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</si>
  <si>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</si>
  <si>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</si>
  <si>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</si>
  <si>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</si>
  <si>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</si>
  <si>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</si>
  <si>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</si>
  <si>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</si>
  <si>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</si>
  <si>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</si>
  <si>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C_EBA_Site_Work_Infrastructure__c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</si>
  <si>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</si>
  <si>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</si>
  <si>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</si>
  <si>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</si>
  <si>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</si>
  <si>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</si>
  <si>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</si>
  <si>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</si>
  <si>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</si>
  <si>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</si>
  <si>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</si>
  <si>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</si>
  <si>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</si>
  <si>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</si>
  <si>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</si>
  <si>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</si>
  <si>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</si>
  <si>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</si>
  <si>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</si>
  <si>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</si>
  <si>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</si>
  <si>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</si>
  <si>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</si>
  <si>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</si>
  <si>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</si>
  <si>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</si>
  <si>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</si>
  <si>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</si>
  <si>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</si>
  <si>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</si>
  <si>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</si>
  <si>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</si>
  <si>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</si>
  <si>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</si>
  <si>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</si>
  <si>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</si>
  <si>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</si>
  <si>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</si>
  <si>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C_EBNCR_Site_Work_Infrastructure__c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</si>
  <si>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</si>
  <si>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</si>
  <si>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</si>
  <si>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</si>
  <si>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</si>
  <si>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</si>
  <si>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</si>
  <si>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</si>
  <si>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</si>
  <si>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</si>
  <si>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</si>
  <si>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</si>
  <si>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</si>
  <si>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</si>
  <si>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</si>
  <si>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</si>
  <si>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</si>
  <si>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</si>
  <si>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</si>
  <si>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</si>
  <si>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</si>
  <si>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</si>
  <si>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</si>
  <si>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</si>
  <si>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</si>
  <si>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</si>
  <si>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</si>
  <si>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</si>
  <si>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</si>
  <si>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</si>
  <si>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LIHTC CALCULATION</t>
  </si>
  <si>
    <t>130% Eligible Basis Boost</t>
  </si>
  <si>
    <t>Is project located in a DDA or a QCT?</t>
  </si>
  <si>
    <t>YES/NO</t>
  </si>
  <si>
    <t>Eligible Basis Credit Calculation</t>
  </si>
  <si>
    <t>Rehab/New Construction</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</si>
  <si>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</si>
  <si>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</si>
  <si>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</si>
  <si>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</si>
  <si>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</si>
  <si>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or QCT Basis Boost (100% or 130%)</t>
  </si>
  <si>
    <t>Qualified Basis</t>
  </si>
  <si>
    <t>* Applicable Percentage</t>
  </si>
  <si>
    <t>Maximum Annual Credit Amount Requested based on Qualified Basis</t>
  </si>
  <si>
    <t>Total Maximum Annual Credit Amount Requested based on Qualified Basis</t>
  </si>
  <si>
    <t>Equity Gap Calculation</t>
  </si>
  <si>
    <t>Total Project Costs</t>
  </si>
  <si>
    <t>Equity Gap</t>
  </si>
  <si>
    <t>Divided by Tax Credit Factor</t>
  </si>
  <si>
    <t>Divided by 10 Years</t>
  </si>
  <si>
    <t>Maximum Annual Credit Amount based on Equity Gap</t>
  </si>
  <si>
    <t>Maximum Annual Credit Requested</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</si>
  <si>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</si>
  <si>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</si>
  <si>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</si>
  <si>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</si>
  <si>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</si>
  <si>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</si>
  <si>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</si>
  <si>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</si>
  <si>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</si>
  <si>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</si>
  <si>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</si>
  <si>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</si>
  <si>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</si>
  <si>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</si>
  <si>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</si>
  <si>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</si>
  <si>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</si>
  <si>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</si>
  <si>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</si>
  <si>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</si>
  <si>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Nbr_of_Studio_Units__c</t>
  </si>
  <si>
    <t>Nbr_of_1_Bdrm_Units__c</t>
  </si>
  <si>
    <t>Nbr_of_2_Bdrm_Units__c</t>
  </si>
  <si>
    <t>Nbr_of_3_Bdrm_Units__c</t>
  </si>
  <si>
    <t>Nbr_of_4plus_Bdrm_Units__c</t>
  </si>
  <si>
    <t>Appropriate_Studio_Cost_per_Unit__c</t>
  </si>
  <si>
    <t>Appropriate_1Bdrm_Cost_per_Unit__c</t>
  </si>
  <si>
    <t>Appropriate_2Bdrm_Cost_per_Unit__c</t>
  </si>
  <si>
    <t>Appropriate_3Bdrm_Cost_per_Unit__c</t>
  </si>
  <si>
    <t>Appropriate_4_Bdrm_Cost_per_Unit__c</t>
  </si>
  <si>
    <t>DRAFT</t>
  </si>
  <si>
    <t>Draft</t>
  </si>
  <si>
    <t>The following outlines the Commission’s Total Development Cost Limit policy:</t>
  </si>
  <si>
    <t>Total Development Cost = Total Project Cost less land and capitalized reserves</t>
  </si>
  <si>
    <t>All units - market rate, low-income and common area - are included in the calculation.</t>
  </si>
  <si>
    <t>Which limits is this project subject to?</t>
  </si>
  <si>
    <t>Select from list</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</si>
  <si>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</si>
  <si>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</si>
  <si>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</si>
  <si>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</si>
  <si>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</si>
  <si>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Appropriate Cost/Unit Limits</t>
  </si>
  <si>
    <t>Max Cost by Unit Type</t>
  </si>
  <si>
    <t>Project's Total Development Cost Limit:</t>
  </si>
  <si>
    <t>- Land</t>
  </si>
  <si>
    <t>- Offsite Infrastructure</t>
  </si>
  <si>
    <t>`</t>
  </si>
  <si>
    <t>- Capitalized Reserves</t>
  </si>
  <si>
    <t>Total Development Cost</t>
  </si>
  <si>
    <r>
      <t xml:space="preserve">Total Development Cost </t>
    </r>
    <r>
      <rPr>
        <b/>
        <sz val="11"/>
        <color indexed="8"/>
        <rFont val="Symbol"/>
        <family val="1"/>
        <charset val="2"/>
      </rPr>
      <t xml:space="preserve">£ </t>
    </r>
    <r>
      <rPr>
        <b/>
        <sz val="11"/>
        <color indexed="8"/>
        <rFont val="Calibri"/>
        <family val="2"/>
      </rPr>
      <t>Total Project Cost Limit</t>
    </r>
  </si>
  <si>
    <t>If the Total Development Cost exceeds the Project's Total Develoment Cost Limit  and has not been approved for a waiver, the application will be disqualified.</t>
  </si>
  <si>
    <t xml:space="preserve">  Waiver has been approved.</t>
  </si>
  <si>
    <t xml:space="preserve">Approved Total Development Cost in Waiver = </t>
  </si>
  <si>
    <t>To improve our analysis of factors that influence Total Development Costs, please fill in the following information:</t>
  </si>
  <si>
    <t>Number of Units by Building Type:</t>
  </si>
  <si>
    <t>Project Type</t>
  </si>
  <si>
    <t>Single Family Detached</t>
  </si>
  <si>
    <t>Townhouse/Duplex</t>
  </si>
  <si>
    <t>Walk-Up/Garden Style Apartments</t>
  </si>
  <si>
    <t>Low-Rise (2-3 stories with elevator)</t>
  </si>
  <si>
    <t>Wage Rate Requirements</t>
  </si>
  <si>
    <t>State Prevailing Wages - Residential</t>
  </si>
  <si>
    <t>State Prevailing Wages - Commercial</t>
  </si>
  <si>
    <t>Davis Bacon Wages - Residential</t>
  </si>
  <si>
    <t>Parking</t>
  </si>
  <si>
    <t>Davis Bacon Wages - Commercial</t>
  </si>
  <si>
    <t xml:space="preserve">  # of Residential Structured Parking Stalls</t>
  </si>
  <si>
    <t>No wage requirements</t>
  </si>
  <si>
    <t>Seattle</t>
  </si>
  <si>
    <t>Balance of State</t>
  </si>
  <si>
    <t>Bridge/Construction Financing Sources</t>
  </si>
  <si>
    <t>Amount</t>
  </si>
  <si>
    <t>Interest Rate</t>
  </si>
  <si>
    <t>Loan Term</t>
  </si>
  <si>
    <t>Amortization Period</t>
  </si>
  <si>
    <t>Source of Repayment</t>
  </si>
  <si>
    <t>Total Construction Financing</t>
  </si>
  <si>
    <r>
      <t xml:space="preserve">Permanent Financing Sources 
</t>
    </r>
    <r>
      <rPr>
        <sz val="11"/>
        <rFont val="Calibri"/>
        <family val="2"/>
      </rPr>
      <t>(Do not include LIHTC Equity)</t>
    </r>
  </si>
  <si>
    <t xml:space="preserve"> Loan Term</t>
  </si>
  <si>
    <r>
      <t xml:space="preserve">Repayment Structure
</t>
    </r>
    <r>
      <rPr>
        <sz val="11"/>
        <rFont val="Calibri"/>
        <family val="2"/>
      </rPr>
      <t>(e.g. deferred, cash flow only, etc.)</t>
    </r>
  </si>
  <si>
    <t>Total Permanent Sources Excluding Equity</t>
  </si>
  <si>
    <t>Expected LIHTC Equity</t>
  </si>
  <si>
    <t>Total Permanent Sources</t>
  </si>
  <si>
    <t>Issuer of Tax-Exempt Bonds</t>
  </si>
  <si>
    <t>Washington State Housing Finance Commission</t>
  </si>
  <si>
    <t>Other Issuer:</t>
  </si>
  <si>
    <t>Contact Person:</t>
  </si>
  <si>
    <t>Phone:</t>
  </si>
  <si>
    <t>Low-Income Housing Tax Credit 50% Test</t>
  </si>
  <si>
    <t>Tax-Exempt Bond Amount (i.e. the amount of aggregate basis of the Building(s) and Land in the Project being financed with tax-exempt bonds):</t>
  </si>
  <si>
    <r>
      <rPr>
        <sz val="11"/>
        <color indexed="8"/>
        <rFont val="Calibri"/>
        <family val="2"/>
      </rPr>
      <t xml:space="preserve">÷ </t>
    </r>
    <r>
      <rPr>
        <sz val="11"/>
        <color theme="1"/>
        <rFont val="Calibri"/>
        <family val="2"/>
        <scheme val="minor"/>
      </rPr>
      <t>Total aggregate basis of the Building(s) and Land:</t>
    </r>
  </si>
  <si>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</si>
  <si>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</si>
  <si>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</si>
  <si>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</si>
  <si>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</si>
  <si>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</si>
  <si>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</si>
  <si>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</si>
  <si>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</si>
  <si>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</si>
  <si>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</si>
  <si>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FHA Insurance</t>
  </si>
  <si>
    <t>Bond Insurance</t>
  </si>
  <si>
    <t xml:space="preserve">Other (Specify): </t>
  </si>
  <si>
    <t>Early Redemption</t>
  </si>
  <si>
    <t>Will any of the bonds be paid off at Placed in Service?</t>
  </si>
  <si>
    <t xml:space="preserve">No </t>
  </si>
  <si>
    <t>Amount:</t>
  </si>
  <si>
    <t>Date:</t>
  </si>
  <si>
    <t>Residential_Sources__c</t>
  </si>
  <si>
    <t>Committed_Amount__c</t>
  </si>
  <si>
    <t>Interest_Rate__c</t>
  </si>
  <si>
    <t>Loan_Term__c</t>
  </si>
  <si>
    <t>Amortization_Period__c</t>
  </si>
  <si>
    <t>Payment__c</t>
  </si>
  <si>
    <t>Repayment_Structure__c</t>
  </si>
  <si>
    <t>HISTORIC REHABILITATION TAX CREDITS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</si>
  <si>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</si>
  <si>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</si>
  <si>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</si>
  <si>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</si>
  <si>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</si>
  <si>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</si>
  <si>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</si>
  <si>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t>Residential Qualified Rehabilitation Expenditures</t>
  </si>
  <si>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</si>
  <si>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</si>
  <si>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</si>
  <si>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</si>
  <si>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</si>
  <si>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t>PROJECT RENTS</t>
  </si>
  <si>
    <t>Unit Size 
(Number of Bedrooms)</t>
  </si>
  <si>
    <t>% of Median 
Income Served</t>
  </si>
  <si>
    <t>Number of Units</t>
  </si>
  <si>
    <t>Market Rent</t>
  </si>
  <si>
    <t>Maximum Allowable Tax Credit Rents</t>
  </si>
  <si>
    <t>Utility Allowance</t>
  </si>
  <si>
    <t>Net Maximum Tax Credit Rents</t>
  </si>
  <si>
    <t>Concluded Rents from Market Study</t>
  </si>
  <si>
    <t xml:space="preserve">Maximum Achievable Rents </t>
  </si>
  <si>
    <t xml:space="preserve">Annual Gross Rental Income 
</t>
  </si>
  <si>
    <t>Totals</t>
  </si>
  <si>
    <t>Maximum Allowable Tax Credit Rents are published here:</t>
  </si>
  <si>
    <t>http://www.wshfc.org/limits/map.aspx</t>
  </si>
  <si>
    <t>Unit_Mix_Nbr_of_Bedrooms__c</t>
  </si>
  <si>
    <t>Unit_Mix_Pct_Median_Income__c</t>
  </si>
  <si>
    <t>Unit_Mix_Nbr_of_Units__c</t>
  </si>
  <si>
    <t>Monthly_Rents_Market_Rent_Mkt_Study__c</t>
  </si>
  <si>
    <t>Monthly_Rents_LY_Max_TC_Rents__c</t>
  </si>
  <si>
    <t>Montly_Rents_Utility_Allowance__c</t>
  </si>
  <si>
    <t>Monthly_Rents_Achievable_Restricted__c</t>
  </si>
  <si>
    <t>Pro_Forma_Gross_Annual_Rental_Income__c</t>
  </si>
  <si>
    <t>OPERATING PRO FORMA</t>
  </si>
  <si>
    <t>REVENUES</t>
  </si>
  <si>
    <t>Year 1</t>
  </si>
  <si>
    <t>Year 2</t>
  </si>
  <si>
    <t>Year 3</t>
  </si>
  <si>
    <t>Year 4</t>
  </si>
  <si>
    <t>Year 5</t>
  </si>
  <si>
    <t>Year 6</t>
  </si>
  <si>
    <t>Year 7</t>
  </si>
  <si>
    <t xml:space="preserve">Residential Income </t>
  </si>
  <si>
    <t>Inflation Factor</t>
  </si>
  <si>
    <t>Annual Gross Rental Income</t>
  </si>
  <si>
    <t>per year</t>
  </si>
  <si>
    <t>Other: ___________________________</t>
  </si>
  <si>
    <t>Total Residential Income</t>
  </si>
  <si>
    <t>=</t>
  </si>
  <si>
    <t>Less Residential Vacancy</t>
  </si>
  <si>
    <t>EFFECTIVE GROSS INCOME (EGI)</t>
  </si>
  <si>
    <t xml:space="preserve">EXPENSES </t>
  </si>
  <si>
    <t xml:space="preserve">Operating Expenses- </t>
  </si>
  <si>
    <t>Cost Per Unit</t>
  </si>
  <si>
    <t>Management - On-site</t>
  </si>
  <si>
    <t>Management - Off-site</t>
  </si>
  <si>
    <t>Accounting</t>
  </si>
  <si>
    <t>Legal Services</t>
  </si>
  <si>
    <t>Insurance</t>
  </si>
  <si>
    <t>Real Estate Taxes</t>
  </si>
  <si>
    <t>Marketing</t>
  </si>
  <si>
    <t>Security</t>
  </si>
  <si>
    <t>Maintenance and janitorial</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</si>
  <si>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</si>
  <si>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</si>
  <si>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</si>
  <si>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</si>
  <si>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</si>
  <si>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</si>
  <si>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</si>
  <si>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</si>
  <si>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</si>
  <si>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</si>
  <si>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</si>
  <si>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</si>
  <si>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</si>
  <si>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</si>
  <si>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</si>
  <si>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TOTAL PROJECT EXPENSES</t>
  </si>
  <si>
    <t>NET OPERATING INCOME (EGI - Total Expenses)</t>
  </si>
  <si>
    <t>Debt Service on</t>
  </si>
  <si>
    <t>Loan Amount</t>
  </si>
  <si>
    <t>Lender</t>
  </si>
  <si>
    <t>TOTAL DEBT SERVICE</t>
  </si>
  <si>
    <t>Projected Gross Cash Flow</t>
  </si>
  <si>
    <t>Debt Coverage Ratio (DCR)</t>
  </si>
  <si>
    <t>Year 8</t>
  </si>
  <si>
    <t>Year 9</t>
  </si>
  <si>
    <t>Year 10</t>
  </si>
  <si>
    <t>Year 11</t>
  </si>
  <si>
    <t>Year 12</t>
  </si>
  <si>
    <t>Year 13</t>
  </si>
  <si>
    <t>Year 14</t>
  </si>
  <si>
    <t>Year 15</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</si>
  <si>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</si>
  <si>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</si>
  <si>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</si>
  <si>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</si>
  <si>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</si>
  <si>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</si>
  <si>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</si>
  <si>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</si>
  <si>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</si>
  <si>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</si>
  <si>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</si>
  <si>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</si>
  <si>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</si>
  <si>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</si>
  <si>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</si>
  <si>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Lender_4_Name__c</t>
  </si>
  <si>
    <t>Lender_4_Loan_Amount__c</t>
  </si>
  <si>
    <t>Lender_5_Name__c</t>
  </si>
  <si>
    <t>Lender_5_Loan_Amount__c</t>
  </si>
  <si>
    <t>Calc_Sheet_Operating_ProForma__c</t>
  </si>
  <si>
    <t>Year_Number__c</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</si>
  <si>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</si>
  <si>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</si>
  <si>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</si>
  <si>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</si>
  <si>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</si>
  <si>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</si>
  <si>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</si>
  <si>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</si>
  <si>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</si>
  <si>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</si>
  <si>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</si>
  <si>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</si>
  <si>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</si>
  <si>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</si>
  <si>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</si>
  <si>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OE_Fire_Safety__c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</si>
  <si>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</si>
  <si>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</si>
  <si>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</si>
  <si>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</si>
  <si>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</si>
  <si>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</si>
  <si>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</si>
  <si>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</si>
  <si>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</si>
  <si>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</si>
  <si>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</si>
  <si>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</si>
  <si>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</si>
  <si>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</si>
  <si>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</si>
  <si>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</si>
  <si>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</si>
  <si>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</si>
  <si>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</si>
  <si>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Year 01</t>
  </si>
  <si>
    <t>Year 02</t>
  </si>
  <si>
    <t>Year 03</t>
  </si>
  <si>
    <t>Year 04</t>
  </si>
  <si>
    <t>Year 05</t>
  </si>
  <si>
    <t>Year 06</t>
  </si>
  <si>
    <t>Year 07</t>
  </si>
  <si>
    <t>Year 08</t>
  </si>
  <si>
    <t>Year 09</t>
  </si>
  <si>
    <t>BOND/TAX CREDIT PROGRAM SCORING</t>
  </si>
  <si>
    <t>Please see Section 4 of the Bond/Tax Credit Program Policies for a description of the following point options.</t>
  </si>
  <si>
    <t>Blue Boxes are Drop Down Menus</t>
  </si>
  <si>
    <t>Purple Boxes are calculated</t>
  </si>
  <si>
    <t>Green boxes are manual-entry</t>
  </si>
  <si>
    <t>1)</t>
  </si>
  <si>
    <r>
      <t xml:space="preserve">COST EFFICIENT DEVELOPMENT </t>
    </r>
    <r>
      <rPr>
        <b/>
        <sz val="10"/>
        <color theme="6" tint="-0.249977111117893"/>
        <rFont val="Calibri"/>
        <family val="2"/>
      </rPr>
      <t>(4.1)</t>
    </r>
  </si>
  <si>
    <t>Calculated</t>
  </si>
  <si>
    <t xml:space="preserve">Points will be awarded for projects that will achieve development cost efficiencies of the applicable
total development cost limits. </t>
  </si>
  <si>
    <t>Project's Total Development Cost</t>
  </si>
  <si>
    <t xml:space="preserve">  less available Boosts</t>
  </si>
  <si>
    <t>Adjusted Project Total Dev Cost</t>
  </si>
  <si>
    <t>- Sustainable Building Features Costs</t>
  </si>
  <si>
    <t>Heat Pump Hot Water Heating</t>
  </si>
  <si>
    <t xml:space="preserve">Ductless/Ducted HVAC Heat Pumps </t>
  </si>
  <si>
    <t>Balanced Ventilation</t>
  </si>
  <si>
    <t>- Commerical Wage Rates Boost</t>
  </si>
  <si>
    <t>These two Boosts are limited to 10% of TDC max</t>
  </si>
  <si>
    <t>- Structured Parking Boost</t>
  </si>
  <si>
    <t>% of Savings (neg. nbr)</t>
  </si>
  <si>
    <t>POINTS
SELECTED</t>
  </si>
  <si>
    <t>2)</t>
  </si>
  <si>
    <r>
      <t xml:space="preserve">ADDITIONAL LOW-INCOME HOUSING COMMITMENT (KING/SNOHOMISH ONLY) </t>
    </r>
    <r>
      <rPr>
        <b/>
        <sz val="10"/>
        <color theme="6" tint="-0.249977111117893"/>
        <rFont val="Calibri"/>
        <family val="2"/>
      </rPr>
      <t>(4.2)</t>
    </r>
  </si>
  <si>
    <t>The Applicant commits the Project to serve the following combination of Income Set-Asides:</t>
  </si>
  <si>
    <t>Select Additional Low-Income Set-Asides</t>
  </si>
  <si>
    <t>3)</t>
  </si>
  <si>
    <r>
      <t xml:space="preserve">HOUSING COMMITMENTS FOR PRIORITY POPULATIONS </t>
    </r>
    <r>
      <rPr>
        <b/>
        <sz val="10"/>
        <color theme="6" tint="-0.249977111117893"/>
        <rFont val="Calibri"/>
        <family val="2"/>
      </rPr>
      <t>(4.3)</t>
    </r>
  </si>
  <si>
    <t xml:space="preserve">                                                                                                                                                  </t>
  </si>
  <si>
    <t>4)</t>
  </si>
  <si>
    <r>
      <t xml:space="preserve">OVERCOMING HISTORIC AND SYSTEMIC BARRIERS FOR DEVELOPERS WHO ARE BLACK, INDIGENOUS, or PEOPLE OF COLOR </t>
    </r>
    <r>
      <rPr>
        <b/>
        <sz val="10"/>
        <color theme="6" tint="-0.249977111117893"/>
        <rFont val="Calibri"/>
        <family val="2"/>
      </rPr>
      <t>(4.4)</t>
    </r>
  </si>
  <si>
    <t>Drop Down</t>
  </si>
  <si>
    <t>No Points Taken</t>
  </si>
  <si>
    <r>
      <rPr>
        <b/>
        <sz val="11"/>
        <rFont val="Calibri"/>
        <family val="2"/>
      </rPr>
      <t>5</t>
    </r>
    <r>
      <rPr>
        <b/>
        <sz val="10"/>
        <rFont val="Calibri"/>
        <family val="2"/>
      </rPr>
      <t>)</t>
    </r>
  </si>
  <si>
    <r>
      <t xml:space="preserve">PROJECTS THAT ARE BY AND FOR THE COMMUNITY </t>
    </r>
    <r>
      <rPr>
        <b/>
        <sz val="10"/>
        <color theme="6" tint="-0.249977111117893"/>
        <rFont val="Calibri"/>
        <family val="2"/>
      </rPr>
      <t>(4.5)</t>
    </r>
  </si>
  <si>
    <t>CBO Partner Beneficial Relationship (3 points)</t>
  </si>
  <si>
    <t>6)</t>
  </si>
  <si>
    <r>
      <t xml:space="preserve">DONATION IN SUPPORT OF LOCAL NONPROFIT PROGRAMS </t>
    </r>
    <r>
      <rPr>
        <b/>
        <sz val="10"/>
        <color theme="6" tint="-0.249977111117893"/>
        <rFont val="Calibri"/>
        <family val="2"/>
      </rPr>
      <t>(4.6)</t>
    </r>
  </si>
  <si>
    <t>10 bps (0.1%) of total bond amount or $20,000, whichever is greater - 2 points</t>
  </si>
  <si>
    <t>7)</t>
  </si>
  <si>
    <r>
      <t xml:space="preserve">PROPERTY TYPE </t>
    </r>
    <r>
      <rPr>
        <b/>
        <sz val="10"/>
        <color theme="6" tint="-0.249977111117893"/>
        <rFont val="Calibri"/>
        <family val="2"/>
      </rPr>
      <t>(4.7)</t>
    </r>
  </si>
  <si>
    <t xml:space="preserve">Points will be awarded to projects that are located in the following types of properties.  Only one category may 
be selected.  </t>
  </si>
  <si>
    <t>8)</t>
  </si>
  <si>
    <r>
      <t xml:space="preserve">ENERGY EFFICIENCY, HEALTHY LIVING, &amp; RENEWABLE ENERGY - NEW CONSTRUCTION </t>
    </r>
    <r>
      <rPr>
        <b/>
        <sz val="10"/>
        <color theme="6" tint="-0.249977111117893"/>
        <rFont val="Calibri"/>
        <family val="2"/>
      </rPr>
      <t>(4.8)</t>
    </r>
  </si>
  <si>
    <t>New Construction Solar Option - 3 points</t>
  </si>
  <si>
    <t>New Construction Energy Efficient Building - 5 points</t>
  </si>
  <si>
    <t>New Construction Electric Vehicle Charging Stations - 2 points</t>
  </si>
  <si>
    <t>9)</t>
  </si>
  <si>
    <r>
      <t xml:space="preserve">ENERGY EFFICIENCY, HEALTHY LIVING, &amp; RENEWABLE ENERGY - REHABS </t>
    </r>
    <r>
      <rPr>
        <b/>
        <sz val="10"/>
        <color theme="6" tint="-0.249977111117893"/>
        <rFont val="Calibri"/>
        <family val="2"/>
      </rPr>
      <t>(4.9)</t>
    </r>
  </si>
  <si>
    <t>Rehab Solar Option - 3 points</t>
  </si>
  <si>
    <t>Rehab Heat Pump Option - 5 points</t>
  </si>
  <si>
    <t>Rehab Balanced Ventilation with Wildfire Smoke Filters Option - 5 points</t>
  </si>
  <si>
    <t>Rehab Electric Vehicle Charging Station Option - 1 point</t>
  </si>
  <si>
    <t>10)</t>
  </si>
  <si>
    <r>
      <t xml:space="preserve">COMBO PROPERTIES </t>
    </r>
    <r>
      <rPr>
        <b/>
        <sz val="10"/>
        <color theme="6" tint="-0.249977111117893"/>
        <rFont val="Calibri"/>
        <family val="2"/>
      </rPr>
      <t>(4.10)</t>
    </r>
  </si>
  <si>
    <t>Five points will be awarded for properties that have been allocated 9% tax credits and are seeking
to combine a bond application with 4% tax credits as part of the project.</t>
  </si>
  <si>
    <t>11)</t>
  </si>
  <si>
    <r>
      <t xml:space="preserve">REHABILITATION OF MAJOR SYSTEMS </t>
    </r>
    <r>
      <rPr>
        <b/>
        <sz val="10"/>
        <color theme="6" tint="-0.249977111117893"/>
        <rFont val="Calibri"/>
        <family val="2"/>
      </rPr>
      <t>(4.11)</t>
    </r>
  </si>
  <si>
    <t>10 points per system - 30 points max</t>
  </si>
  <si>
    <t>Plumbing</t>
  </si>
  <si>
    <t>Electrical</t>
  </si>
  <si>
    <t xml:space="preserve">Heating, ventilation, and air conditioning </t>
  </si>
  <si>
    <t>Elevators</t>
  </si>
  <si>
    <t>Seismic Upgrades</t>
  </si>
  <si>
    <t>Lower Income Housing Commitment</t>
  </si>
  <si>
    <t>Based on LVG</t>
  </si>
  <si>
    <t>low_income housing commitment</t>
  </si>
  <si>
    <t>100% of low-income units at 60% AMI - 0 points</t>
  </si>
  <si>
    <t>2 addtl points</t>
  </si>
  <si>
    <t>70% of low-income units at 60% AMI, 30% at 50% AMI - 2 points</t>
  </si>
  <si>
    <t>Calc Total Points</t>
  </si>
  <si>
    <t>50% of low-income units at 60% AMI, 50% at 50% AMI - 4 points</t>
  </si>
  <si>
    <t>30% of low-income units at 60% AMI, 70% at 50% AMI - 6 points</t>
  </si>
  <si>
    <t>% Total Projec Cost</t>
  </si>
  <si>
    <t>Points</t>
  </si>
  <si>
    <t>% of Units</t>
  </si>
  <si>
    <t>Inc_percent</t>
  </si>
  <si>
    <t>Years</t>
  </si>
  <si>
    <t>TOD</t>
  </si>
  <si>
    <t>Urban Project within 0.5 mile walking distance of transit service - 1 point</t>
  </si>
  <si>
    <t>Rural Project within 0.5 mile walking distance of a bus stop or within 5-mile distance of transit options - 2 points</t>
  </si>
  <si>
    <t>Urban or Rural Project within 0.5 mile walking distance of a: Park &amp; Ride, Light Rail Station, Commuter Rail Station, Ferry Terminal, Transit Center, Street Car stop, or Bus Rapid Transit stop - 3 points</t>
  </si>
  <si>
    <t>Project-Based Rental Assistance</t>
  </si>
  <si>
    <t>Less than 16% of the low-income housing units - 2 points</t>
  </si>
  <si>
    <t>Project_Based_Rental_Assistance</t>
  </si>
  <si>
    <t>16-25% of the low-income housing units - 4 points</t>
  </si>
  <si>
    <t>26-50% of the low-income housing units - 6 points</t>
  </si>
  <si>
    <t xml:space="preserve">51-75% or more of the low-income housing units - 8 points </t>
  </si>
  <si>
    <t xml:space="preserve">76% or more of the low-income housing units - 10 points </t>
  </si>
  <si>
    <t>X</t>
  </si>
  <si>
    <t>LeveragingPublicResources10</t>
  </si>
  <si>
    <t>3% of the Total Project Costs - 1 point</t>
  </si>
  <si>
    <t>leveraging_public_resources_10</t>
  </si>
  <si>
    <t>6% of the Total Project Costs - 2 points</t>
  </si>
  <si>
    <t>9% of the Total Project Costs - 3 points</t>
  </si>
  <si>
    <t>12% of the Total Project Costs - 4 points</t>
  </si>
  <si>
    <t>15% of the Total Project Costs - 5 points</t>
  </si>
  <si>
    <t>18% of the Total Project Costs - 6 points</t>
  </si>
  <si>
    <t>21% of the Total Project Costs - 7 points</t>
  </si>
  <si>
    <t>24% of the Total Project Costs - 8 points</t>
  </si>
  <si>
    <t>27% of the Total Project Costs - 9 points</t>
  </si>
  <si>
    <t>30% of the Total Project Costs - 10 points</t>
  </si>
  <si>
    <t>LeveragingTaxableBonds7</t>
  </si>
  <si>
    <t>2% of the Total Bond Issue - 1 point</t>
  </si>
  <si>
    <t>leveraging_taxable_bonds_7</t>
  </si>
  <si>
    <t>4% of the Total Bond Issue - 2 points</t>
  </si>
  <si>
    <t>6% of the Total Bond Issue - 3 points</t>
  </si>
  <si>
    <t>8% of the Total Bond Issue - 4 points</t>
  </si>
  <si>
    <t>Install a solar photovoltaic (PV) at least 13 Kilowatts - 3 points</t>
  </si>
  <si>
    <t>10% of the Total Bond Issue - 5 points</t>
  </si>
  <si>
    <t>12% of the Total Bond Issue - 6 points</t>
  </si>
  <si>
    <t>14% of the Total Bond Issue - 7 points</t>
  </si>
  <si>
    <t>10% - 5 Points</t>
  </si>
  <si>
    <t>DevFees</t>
  </si>
  <si>
    <t>11% - 4 Points</t>
  </si>
  <si>
    <t>12% - 3 Points</t>
  </si>
  <si>
    <t>13% - 2 Points</t>
  </si>
  <si>
    <t>14% - 1 Point</t>
  </si>
  <si>
    <t>15% - 0 Points</t>
  </si>
  <si>
    <t>PropertyType10</t>
  </si>
  <si>
    <t>property_type_10</t>
  </si>
  <si>
    <r>
      <rPr>
        <b/>
        <sz val="11"/>
        <rFont val="Calibri"/>
        <family val="2"/>
        <scheme val="minor"/>
      </rPr>
      <t xml:space="preserve">Option 1: </t>
    </r>
    <r>
      <rPr>
        <sz val="11"/>
        <rFont val="Calibri"/>
        <family val="2"/>
        <scheme val="minor"/>
      </rPr>
      <t>Adaptive Reuse Site - 1 point</t>
    </r>
  </si>
  <si>
    <r>
      <rPr>
        <b/>
        <sz val="11"/>
        <rFont val="Calibri"/>
        <family val="2"/>
        <scheme val="minor"/>
      </rPr>
      <t>Option 2:</t>
    </r>
    <r>
      <rPr>
        <sz val="11"/>
        <rFont val="Calibri"/>
        <family val="2"/>
        <scheme val="minor"/>
      </rPr>
      <t xml:space="preserve"> Historic Property being financed by the federal Historic Tax Credit (RTC) - 1 point</t>
    </r>
  </si>
  <si>
    <r>
      <rPr>
        <b/>
        <sz val="11"/>
        <rFont val="Calibri"/>
        <family val="2"/>
        <scheme val="minor"/>
      </rPr>
      <t>Option 3:</t>
    </r>
    <r>
      <rPr>
        <sz val="11"/>
        <rFont val="Calibri"/>
        <family val="2"/>
        <scheme val="minor"/>
      </rPr>
      <t xml:space="preserve"> Brownfield site - 3 points</t>
    </r>
  </si>
  <si>
    <t>Location Efficient Projects</t>
  </si>
  <si>
    <r>
      <t xml:space="preserve">Urban:  within 1/4 mile of 3 services and 1/2 mile of a grocery store </t>
    </r>
    <r>
      <rPr>
        <u/>
        <sz val="11"/>
        <color indexed="8"/>
        <rFont val="Calibri"/>
        <family val="2"/>
      </rPr>
      <t>or</t>
    </r>
    <r>
      <rPr>
        <sz val="11"/>
        <color indexed="8"/>
        <rFont val="Calibri"/>
        <family val="2"/>
      </rPr>
      <t xml:space="preserve"> within 1/2 mile of 5 facilities and a grocery store - 3 points</t>
    </r>
  </si>
  <si>
    <t>Location_eff</t>
  </si>
  <si>
    <t>Rural:  within 2 miles of 4 services, one of which is a grocery store - 3 points</t>
  </si>
  <si>
    <t>NP Sponsor</t>
  </si>
  <si>
    <t>Nonprofit Only - 3 Points</t>
  </si>
  <si>
    <t>For Profit / Nonprofit Partnership - 3 Points</t>
  </si>
  <si>
    <t>LIH40percent</t>
  </si>
  <si>
    <t>LIH50percent</t>
  </si>
  <si>
    <t>LIH60percent</t>
  </si>
  <si>
    <t>NP_Donation</t>
  </si>
  <si>
    <t>10 bps (.01%) of total bond amount or $10,000, whichever is greater - 4 points</t>
  </si>
  <si>
    <t>20 bps (.02%) of total bond amount or $20,000, whichever is greater - 8 points</t>
  </si>
  <si>
    <t>CBO Ownership</t>
  </si>
  <si>
    <t>CBO is Majority or Sole Owner (8 points)</t>
  </si>
  <si>
    <t>CBO is Minority Owner w/Yr 15 option (4 points)</t>
  </si>
  <si>
    <t>CBO 1st in waterfall for Deferred Dev Fee (2 points)</t>
  </si>
  <si>
    <t>Partnership w/terms (2 points)</t>
  </si>
  <si>
    <t>CBO Inclusion</t>
  </si>
  <si>
    <t>Sponsor or entity in GP qualifies as CBO (5 points)</t>
  </si>
  <si>
    <t>CBO brings value to tenants (1 point)</t>
  </si>
  <si>
    <t>CBO capacity building (1 point)</t>
  </si>
  <si>
    <t>Community Engagement Process</t>
  </si>
  <si>
    <t>Sponsor-provided resources to CBO for Community Engagement (2 points)</t>
  </si>
  <si>
    <t>Sponsor conducts community engagement using toolkit (1 point)</t>
  </si>
  <si>
    <t>Sponsor documents engagement process which meets or exceeds toolkit w/preapproval (1 point)</t>
  </si>
  <si>
    <t>Application of Community Engagement</t>
  </si>
  <si>
    <t>Community input results implemented in development (2 points)</t>
  </si>
  <si>
    <t>Service provider partnership results from community input (1 point)</t>
  </si>
  <si>
    <t>Both options above (3 points)</t>
  </si>
  <si>
    <t>Which of the following special needs populations will this project serve?</t>
  </si>
  <si>
    <t>4.5.1 CBO Ownership (8 points max)</t>
  </si>
  <si>
    <t>4.5.2 CBO Inclusion (5 points max)</t>
  </si>
  <si>
    <r>
      <t xml:space="preserve">CBO is Majority or Sole Owner (8 points); </t>
    </r>
    <r>
      <rPr>
        <b/>
        <sz val="11"/>
        <rFont val="Calibri"/>
        <family val="2"/>
      </rPr>
      <t>OR</t>
    </r>
  </si>
  <si>
    <r>
      <t xml:space="preserve">Sponsor or entity in GP qualifies as CBO (5 points); </t>
    </r>
    <r>
      <rPr>
        <b/>
        <sz val="11"/>
        <rFont val="Calibri"/>
        <family val="2"/>
      </rPr>
      <t>OR</t>
    </r>
  </si>
  <si>
    <t>4.5.3.1 Community Engagement Process (2 points max)</t>
  </si>
  <si>
    <t>4.5.3.2 Application of Community Engagement (3 points max)</t>
  </si>
  <si>
    <t>Rehab of Major Systems</t>
  </si>
  <si>
    <t>Other system(s):</t>
  </si>
  <si>
    <t>Priority Population</t>
  </si>
  <si>
    <t>100% of units set aside for Elderly, 10% for Large Households, 10% for Persons with Disabilities (2 points)</t>
  </si>
  <si>
    <t>100% of units set aside for Elderly, 20% for Persons with Disabilities (2 points)</t>
  </si>
  <si>
    <t>10% of units set aside for Large Households, 10% for Persons with Disabilities (0 points)</t>
  </si>
  <si>
    <t>The Applicant commits the Project to serve the following combination of Priority Population Set-Asides:</t>
  </si>
  <si>
    <t>Select Priority Population Set-Asides</t>
  </si>
  <si>
    <t>Projects outside King and Snohomish Counties must select a minimum of 20 points. Projects located in King and Snohomish Counties must select a minimum of 25 points.</t>
  </si>
  <si>
    <t>TOTAL POINTS SELECTED</t>
  </si>
  <si>
    <t>20% of units set aside for Large Households, 10% for Persons with Disabilities (2 points)</t>
  </si>
  <si>
    <t>Partnership General Partner &lt; 50% BIPOC, 40% Dev Fee to BIPOC (6 points)</t>
  </si>
  <si>
    <t>Sole Entity Sponsor (Non-Profit) BIPOC ED or CEO (3 points)</t>
  </si>
  <si>
    <t>Sole Entity Sponsor (For-Profit) &gt;50% BIPOC Ownership (8 points)</t>
  </si>
  <si>
    <t>Sole Entity Sponsor (Non-Profit) &gt;50%+ BIPOC Board (5 points)</t>
  </si>
  <si>
    <t>Partnership General Partner &gt;50% BIPOC (8 points)</t>
  </si>
  <si>
    <r>
      <t xml:space="preserve">Total Eligible Basis </t>
    </r>
    <r>
      <rPr>
        <i/>
        <sz val="9"/>
        <color indexed="8"/>
        <rFont val="Arial"/>
        <family val="2"/>
      </rPr>
      <t>(from LIHTC Budget)</t>
    </r>
  </si>
  <si>
    <r>
      <t xml:space="preserve">- Total Project Sources excluding LIHTC Equity </t>
    </r>
    <r>
      <rPr>
        <i/>
        <sz val="9"/>
        <color indexed="8"/>
        <rFont val="Arial"/>
        <family val="2"/>
      </rPr>
      <t>(From Financing Terms)</t>
    </r>
  </si>
  <si>
    <r>
      <t xml:space="preserve">Total Residential Project Cost </t>
    </r>
    <r>
      <rPr>
        <b/>
        <sz val="9"/>
        <color indexed="8"/>
        <rFont val="Calibri"/>
        <family val="2"/>
      </rPr>
      <t>(from Sources and Uses, Cell K118)</t>
    </r>
  </si>
  <si>
    <t>Mid-Rise (4-8 stories with elevator)</t>
  </si>
  <si>
    <t>High Rise (9+ stories with elevator)</t>
  </si>
  <si>
    <t>Projects located in any city or county other than Seattle that fit the definition of an Urban Project may request to be allowed to use the TDC limits one category higher than their current category.</t>
  </si>
  <si>
    <t>Projects are subject to the Development Cost Limit Schedule in place at Application.</t>
  </si>
  <si>
    <t>FINANCING TERMS - RESIDENTIAL ONLY</t>
  </si>
  <si>
    <r>
      <rPr>
        <vertAlign val="superscript"/>
        <sz val="9"/>
        <color indexed="8"/>
        <rFont val="Calibri"/>
        <family val="2"/>
      </rPr>
      <t>[4]</t>
    </r>
    <r>
      <rPr>
        <sz val="9"/>
        <color indexed="8"/>
        <rFont val="Calibri"/>
        <family val="2"/>
      </rPr>
      <t xml:space="preserve"> Include as a source on Sources and Uses and Financing Terms</t>
    </r>
  </si>
  <si>
    <r>
      <rPr>
        <vertAlign val="superscript"/>
        <sz val="9"/>
        <color indexed="8"/>
        <rFont val="Calibri"/>
        <family val="2"/>
      </rPr>
      <t>[3]</t>
    </r>
    <r>
      <rPr>
        <sz val="9"/>
        <color indexed="8"/>
        <rFont val="Calibri"/>
        <family val="2"/>
      </rPr>
      <t xml:space="preserve"> Include on LIHTC Calc, Line 14</t>
    </r>
  </si>
  <si>
    <t>TDC Limit Calc, Cell M27</t>
  </si>
  <si>
    <t>20% of units set aside for Persons with Disabilities (0 points)</t>
  </si>
  <si>
    <t>Sole Entity Sponsor (Non-Profit) Both Non-Profit options (8 points)</t>
  </si>
  <si>
    <r>
      <t xml:space="preserve">* Applicable Fraction </t>
    </r>
    <r>
      <rPr>
        <i/>
        <sz val="9"/>
        <color indexed="8"/>
        <rFont val="Arial"/>
        <family val="2"/>
      </rPr>
      <t>(Use the Applicable Fraction Calc Form if Needed)</t>
    </r>
  </si>
  <si>
    <t>If the Project is not 100% low-income units, use this form to determine the Applicable Fraction by building.</t>
  </si>
  <si>
    <t>Signature Page</t>
  </si>
  <si>
    <t>Community Revitalization Plan (CRP) Documentation</t>
  </si>
  <si>
    <t>Land Lease (if Project is on leased land)</t>
  </si>
  <si>
    <t>Evergreen Sustainable Development Standard (ESDS)</t>
  </si>
  <si>
    <t>ESDS Checklist</t>
  </si>
  <si>
    <t>Project Priority Survey</t>
  </si>
  <si>
    <t>Sustainable Development Outline</t>
  </si>
  <si>
    <t>Site Control</t>
  </si>
  <si>
    <t>Need and Populations Served</t>
  </si>
  <si>
    <t>Novogradac Average Income Test Worksheet (If applicable)</t>
  </si>
  <si>
    <t>Approved modifications to current Regulatory Agreement(s) (If applicable)</t>
  </si>
  <si>
    <t>Relocation Plan Approval Letter</t>
  </si>
  <si>
    <t>Development Budget</t>
  </si>
  <si>
    <t>Project Financing</t>
  </si>
  <si>
    <t>POPULATION SERVED</t>
  </si>
  <si>
    <t>Development Budgets</t>
  </si>
  <si>
    <t>Sources and Uses</t>
  </si>
  <si>
    <t>Total Development Cost (TDC) Limit Calculation</t>
  </si>
  <si>
    <t>Documentation of QCT/DDA status for 130% Basis Boost</t>
  </si>
  <si>
    <t>Project Operations</t>
  </si>
  <si>
    <t>Invitation from HUD to apply for FHA Mortgage Insurance</t>
  </si>
  <si>
    <t>Investor's Letter of Intent (LOI)</t>
  </si>
  <si>
    <t>Lenders' signed term sheet(s) accepted by the borrower</t>
  </si>
  <si>
    <t>Proof of Appraisal deposit(s)</t>
  </si>
  <si>
    <t>Sponsor Equity</t>
  </si>
  <si>
    <t>USDA Rural Development (RD)</t>
  </si>
  <si>
    <t>Letter from RD indicating completed application submission</t>
  </si>
  <si>
    <t>Historic Rehabilitation Tax Credits (RTC)</t>
  </si>
  <si>
    <t>Funders' Commitment Letters</t>
  </si>
  <si>
    <t>Project Team</t>
  </si>
  <si>
    <t>Bond/Tax Credit Program Scoring</t>
  </si>
  <si>
    <t>Development Consultant Agreement (if applicable)</t>
  </si>
  <si>
    <t>Board Member List</t>
  </si>
  <si>
    <t>Property Management Capacity</t>
  </si>
  <si>
    <t>Construction Cost Estimate from General Contractor (GC) with relevant costs highlighted</t>
  </si>
  <si>
    <t>Explanation of cost drivers, cost/benefit analysis, and the 'boost' amount</t>
  </si>
  <si>
    <t>Sole Entity Sponsor Nonprofit: List of board members/ED self-certification form(s)</t>
  </si>
  <si>
    <t xml:space="preserve">Sole Entity Sponsor For-Profit: Documentation of &gt;50% ownership of firm by BIPOC individuals that defines specific duties, roles, and financial breakdown of fees </t>
  </si>
  <si>
    <t>Partnerships: Agreement executed between the partnering entity(ies) that defines specific duties, roles, and financial breakdown of fees and risks</t>
  </si>
  <si>
    <t>For points in long-term CBO Ownership: Agreement executed between the partnering entity(ies) that defines Year 15 provisions</t>
  </si>
  <si>
    <t>Detailed calculation of the Historic RTC proceeds for the Residential portion of the project</t>
  </si>
  <si>
    <t>2023 Bond/Tax Credit Application</t>
  </si>
  <si>
    <t>This checklist includes all the materials that are required as part of the submission of the 2023 Bond/Tax Credit Application. If a checklist item does not apply to the project, select N/A. Documents must be uploaded through the Multifamily Developer Portal.</t>
  </si>
  <si>
    <t>Explanation of differences between residential Qualified Rehabilitation Expenses and Total Project Costs</t>
  </si>
  <si>
    <t>Breakout of residential and commercial or other non-residential Qualified Rehab Expenses</t>
  </si>
  <si>
    <t>Portfolio Application Summary</t>
  </si>
  <si>
    <t>Cover Letter describing structure/nature of the portfolio project</t>
  </si>
  <si>
    <t>Acquisition/Rehab of Property(ies) with current Regulatory Agreement(s)</t>
  </si>
  <si>
    <t>OID/TC# associated with each Property</t>
  </si>
  <si>
    <t>Expiration date(s) of current Regulatory Agreement(s)</t>
  </si>
  <si>
    <t xml:space="preserve">Proposed and approved modifications to current Regulatory Agreement(s) </t>
  </si>
  <si>
    <t>Required by Site</t>
  </si>
  <si>
    <t>Scoring Worksheet (if electing set-asides and/or other points by property)</t>
  </si>
  <si>
    <t>Other Site Level Information (Not required if no variation)</t>
  </si>
  <si>
    <t>Historic Rehabilitation Tax Credits (RTC) (If applicable)</t>
  </si>
  <si>
    <t>Project Name:</t>
  </si>
  <si>
    <t>Applicants are required to submit a single, completed application package covering the entire portfolio with roll up summaries of, for example, units, sources and uses, operating pro forma, and the portfolio's eligible basis and equity gap calculation. In addition, the below information should be submitted at the property level.</t>
  </si>
  <si>
    <t>APPLICATION FEE</t>
  </si>
  <si>
    <t>Please remit your application fee via ACH or wire. Payment instructions will be provided to you in the online application.</t>
  </si>
  <si>
    <t>Projects using Commission Issued Bond with 4% Tax Credits:</t>
  </si>
  <si>
    <t>The Application Fee is $7,500 for a project with a single site plus $1,000 for each additional site.</t>
  </si>
  <si>
    <t>Non Commission Bonds with 4% Tax Credits:</t>
  </si>
  <si>
    <t>The Application Fee is $4,000 for a project with a single site plus $1,000 for each additional site.</t>
  </si>
  <si>
    <t>Commission</t>
  </si>
  <si>
    <t>Total Number of Sites</t>
  </si>
  <si>
    <t>Total Application Fee Due</t>
  </si>
  <si>
    <t>Certification Regarding Acquisition Credit</t>
  </si>
  <si>
    <t>Building Identification Number (BIN) Request Form (If applicable)</t>
  </si>
  <si>
    <t>Balance of King</t>
  </si>
  <si>
    <t>Metro</t>
  </si>
  <si>
    <t>Overcoming Historic and Systemic Barriers for BIPOC Developers</t>
  </si>
  <si>
    <t>Is_King_or_75Pct_Homeless__c</t>
  </si>
  <si>
    <t>3rd Party Certification of Final Dev Cost</t>
  </si>
  <si>
    <t>3rd Party Certification of Final Dev Costs</t>
  </si>
  <si>
    <t>ODC_3rd_Party_Cert__c</t>
  </si>
  <si>
    <t>ODC_EBA_3rd_Party_Cert__c</t>
  </si>
  <si>
    <t>ODC_EBNCR_3rd_Party_Cert__c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</si>
</sst>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_(* #,##0_);_(* \(#,##0\);_(* &quot;-&quot;??_);_(@_)"/>
    <numFmt numFmtId="168" formatCode="#,##0.0%"/>
    <numFmt numFmtId="169" formatCode="0.000%"/>
    <numFmt numFmtId="170" formatCode="0.0000%"/>
    <numFmt numFmtId="171" formatCode="&quot;$&quot;#,##0.00"/>
    <numFmt numFmtId="172" formatCode="0.0000"/>
    <numFmt numFmtId="173" formatCode=";;;"/>
  </numFmts>
  <fonts count="144"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sz val="10"/>
      <name val="Calibri"/>
      <family val="2"/>
    </font>
    <font>
      <b/>
      <sz val="10"/>
      <name val="Calibri"/>
      <family val="2"/>
    </font>
    <font>
      <sz val="10"/>
      <name val="Arial"/>
      <family val="2"/>
    </font>
    <font>
      <b/>
      <sz val="8"/>
      <name val="Calibri"/>
      <family val="2"/>
    </font>
    <font>
      <b/>
      <sz val="9"/>
      <name val="Calibri"/>
      <family val="2"/>
    </font>
    <font>
      <b/>
      <sz val="12"/>
      <name val="Calibri"/>
      <family val="2"/>
    </font>
    <font>
      <sz val="10"/>
      <name val="Arial"/>
      <family val="2"/>
    </font>
    <font>
      <sz val="9"/>
      <color indexed="81"/>
      <name val="Tahoma"/>
      <family val="2"/>
    </font>
    <font>
      <b/>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vertAlign val="superscript"/>
      <sz val="11"/>
      <color indexed="8"/>
      <name val="Calibri"/>
      <family val="2"/>
    </font>
    <font>
      <sz val="9"/>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sz val="9"/>
      <name val="Arial"/>
      <family val="2"/>
    </font>
    <font>
      <b/>
      <sz val="10"/>
      <name val="Arial"/>
      <family val="2"/>
    </font>
    <font>
      <b/>
      <sz val="9"/>
      <color indexed="8"/>
      <name val="Arial"/>
      <family val="2"/>
    </font>
    <font>
      <b/>
      <sz val="9"/>
      <name val="Arial"/>
      <family val="2"/>
    </font>
    <font>
      <b/>
      <i/>
      <sz val="9"/>
      <name val="Arial"/>
      <family val="2"/>
    </font>
    <font>
      <b/>
      <i/>
      <sz val="8"/>
      <name val="Calibri"/>
      <family val="2"/>
    </font>
    <font>
      <i/>
      <sz val="9"/>
      <name val="Arial"/>
      <family val="2"/>
    </font>
    <font>
      <i/>
      <sz val="9"/>
      <color indexed="8"/>
      <name val="Arial"/>
      <family val="2"/>
    </font>
    <font>
      <sz val="9"/>
      <color indexed="8"/>
      <name val="Arial"/>
      <family val="2"/>
    </font>
    <font>
      <b/>
      <i/>
      <sz val="9"/>
      <color indexed="12"/>
      <name val="Arial"/>
      <family val="2"/>
    </font>
    <font>
      <i/>
      <sz val="9"/>
      <color indexed="48"/>
      <name val="Arial"/>
      <family val="2"/>
    </font>
    <font>
      <b/>
      <i/>
      <sz val="9"/>
      <color indexed="48"/>
      <name val="Arial"/>
      <family val="2"/>
    </font>
    <font>
      <b/>
      <i/>
      <sz val="9"/>
      <color indexed="8"/>
      <name val="Arial"/>
      <family val="2"/>
    </font>
    <font>
      <u/>
      <sz val="9"/>
      <color indexed="12"/>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0"/>
      <name val="Arial"/>
      <family val="2"/>
    </font>
    <font>
      <b/>
      <i/>
      <sz val="10"/>
      <name val="Arial"/>
      <family val="2"/>
    </font>
    <font>
      <b/>
      <sz val="10"/>
      <color indexed="10"/>
      <name val="Arial"/>
      <family val="2"/>
    </font>
    <font>
      <sz val="10"/>
      <color indexed="8"/>
      <name val="Arial"/>
      <family val="2"/>
    </font>
    <font>
      <sz val="10"/>
      <name val="Arial"/>
      <family val="2"/>
    </font>
    <font>
      <sz val="8"/>
      <name val="Arial"/>
      <family val="2"/>
    </font>
    <font>
      <sz val="11"/>
      <color indexed="8"/>
      <name val="Arial"/>
      <family val="2"/>
    </font>
    <font>
      <sz val="11"/>
      <name val="Arial"/>
      <family val="2"/>
    </font>
    <font>
      <b/>
      <sz val="16"/>
      <color indexed="8"/>
      <name val="Calibri"/>
      <family val="2"/>
    </font>
    <font>
      <sz val="8"/>
      <color indexed="8"/>
      <name val="Calibri"/>
      <family val="2"/>
    </font>
    <font>
      <sz val="12"/>
      <color indexed="8"/>
      <name val="Calibri"/>
      <family val="2"/>
    </font>
    <font>
      <b/>
      <sz val="9"/>
      <color indexed="8"/>
      <name val="Calibri"/>
      <family val="2"/>
    </font>
    <font>
      <b/>
      <sz val="11"/>
      <color indexed="8"/>
      <name val="Symbol"/>
      <family val="1"/>
      <charset val="2"/>
    </font>
    <font>
      <i/>
      <sz val="9"/>
      <color indexed="8"/>
      <name val="Calibri"/>
      <family val="2"/>
    </font>
    <font>
      <sz val="8"/>
      <name val="Calibri"/>
      <family val="2"/>
    </font>
    <font>
      <i/>
      <sz val="8"/>
      <name val="Calibri"/>
      <family val="2"/>
    </font>
    <font>
      <sz val="9"/>
      <name val="Calibri"/>
      <family val="2"/>
    </font>
    <font>
      <b/>
      <sz val="8"/>
      <color indexed="8"/>
      <name val="Calibri"/>
      <family val="2"/>
    </font>
    <font>
      <i/>
      <sz val="8"/>
      <color indexed="48"/>
      <name val="Calibri"/>
      <family val="2"/>
    </font>
    <font>
      <b/>
      <i/>
      <sz val="8"/>
      <color indexed="48"/>
      <name val="Calibri"/>
      <family val="2"/>
    </font>
    <font>
      <i/>
      <sz val="8"/>
      <color indexed="8"/>
      <name val="Calibri"/>
      <family val="2"/>
    </font>
    <font>
      <b/>
      <i/>
      <sz val="8"/>
      <color indexed="8"/>
      <name val="Calibri"/>
      <family val="2"/>
    </font>
    <font>
      <u/>
      <sz val="8"/>
      <color indexed="12"/>
      <name val="Calibri"/>
      <family val="2"/>
    </font>
    <font>
      <b/>
      <i/>
      <sz val="9"/>
      <color indexed="8"/>
      <name val="Calibri"/>
      <family val="2"/>
    </font>
    <font>
      <u/>
      <sz val="10"/>
      <color indexed="12"/>
      <name val="Calibri"/>
      <family val="2"/>
    </font>
    <font>
      <i/>
      <sz val="9"/>
      <name val="Calibri"/>
      <family val="2"/>
    </font>
    <font>
      <i/>
      <sz val="11"/>
      <name val="Calibri"/>
      <family val="2"/>
    </font>
    <font>
      <i/>
      <sz val="9"/>
      <color indexed="48"/>
      <name val="Calibri"/>
      <family val="2"/>
    </font>
    <font>
      <b/>
      <i/>
      <sz val="9"/>
      <color indexed="48"/>
      <name val="Calibri"/>
      <family val="2"/>
    </font>
    <font>
      <u/>
      <sz val="11"/>
      <color indexed="8"/>
      <name val="Calibri"/>
      <family val="2"/>
    </font>
    <font>
      <sz val="11"/>
      <color theme="1"/>
      <name val="Calibri"/>
      <family val="2"/>
      <scheme val="minor"/>
    </font>
    <font>
      <b/>
      <sz val="11"/>
      <color theme="1"/>
      <name val="Calibri"/>
      <family val="2"/>
      <scheme val="minor"/>
    </font>
    <font>
      <sz val="11"/>
      <color indexed="8"/>
      <name val="Calibri"/>
      <family val="2"/>
      <scheme val="minor"/>
    </font>
    <font>
      <sz val="11"/>
      <name val="Calibri"/>
      <family val="2"/>
      <scheme val="minor"/>
    </font>
    <font>
      <sz val="10"/>
      <name val="Calibri"/>
      <family val="2"/>
      <scheme val="minor"/>
    </font>
    <font>
      <b/>
      <sz val="14"/>
      <color theme="1"/>
      <name val="Calibri"/>
      <family val="2"/>
      <scheme val="minor"/>
    </font>
    <font>
      <sz val="9"/>
      <color theme="1"/>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11"/>
      <name val="Calibri"/>
      <family val="2"/>
      <scheme val="minor"/>
    </font>
    <font>
      <sz val="11"/>
      <color theme="1"/>
      <name val="Calibri"/>
      <family val="2"/>
    </font>
    <font>
      <sz val="8"/>
      <color theme="1"/>
      <name val="Calibri"/>
      <family val="2"/>
    </font>
    <font>
      <sz val="12"/>
      <color theme="1"/>
      <name val="Calibri"/>
      <family val="2"/>
    </font>
    <font>
      <sz val="13"/>
      <color theme="1"/>
      <name val="Calibri"/>
      <family val="2"/>
    </font>
    <font>
      <b/>
      <sz val="14"/>
      <name val="Calibri"/>
      <family val="2"/>
      <scheme val="minor"/>
    </font>
    <font>
      <b/>
      <sz val="14"/>
      <color indexed="8"/>
      <name val="Calibri"/>
      <family val="2"/>
      <scheme val="minor"/>
    </font>
    <font>
      <sz val="9"/>
      <color theme="1"/>
      <name val="Calibri"/>
      <family val="2"/>
    </font>
    <font>
      <b/>
      <sz val="9"/>
      <color theme="1"/>
      <name val="Calibri"/>
      <family val="2"/>
      <scheme val="minor"/>
    </font>
    <font>
      <sz val="10"/>
      <name val="Arial"/>
      <family val="2"/>
    </font>
    <font>
      <sz val="8"/>
      <name val="Calibri"/>
      <family val="2"/>
      <scheme val="minor"/>
    </font>
    <font>
      <sz val="8"/>
      <name val="Verdana"/>
      <family val="2"/>
    </font>
    <font>
      <b/>
      <sz val="12"/>
      <color rgb="FFFF0000"/>
      <name val="Arial"/>
      <family val="2"/>
    </font>
    <font>
      <b/>
      <sz val="11"/>
      <color rgb="FFFF0000"/>
      <name val="Calibri"/>
      <family val="2"/>
      <scheme val="minor"/>
    </font>
    <font>
      <b/>
      <i/>
      <sz val="8"/>
      <name val="Verdana"/>
      <family val="2"/>
    </font>
    <font>
      <b/>
      <sz val="8"/>
      <name val="Verdana"/>
      <family val="2"/>
    </font>
    <font>
      <b/>
      <sz val="8"/>
      <color rgb="FFFF0000"/>
      <name val="Calibri"/>
      <family val="2"/>
      <scheme val="minor"/>
    </font>
    <font>
      <i/>
      <sz val="8"/>
      <name val="Verdana"/>
      <family val="2"/>
    </font>
    <font>
      <b/>
      <sz val="10"/>
      <name val="Verdana"/>
      <family val="2"/>
    </font>
    <font>
      <b/>
      <sz val="12"/>
      <name val="Verdana"/>
      <family val="2"/>
    </font>
    <font>
      <sz val="10"/>
      <name val="Tms Rmn"/>
    </font>
    <font>
      <b/>
      <sz val="10"/>
      <color indexed="60"/>
      <name val="Times New Roman"/>
      <family val="1"/>
    </font>
    <font>
      <sz val="10"/>
      <name val="Times New Roman"/>
      <family val="1"/>
    </font>
    <font>
      <b/>
      <sz val="10"/>
      <name val="Times New Roman"/>
      <family val="1"/>
    </font>
    <font>
      <b/>
      <i/>
      <sz val="10"/>
      <name val="Times New Roman"/>
      <family val="1"/>
    </font>
    <font>
      <b/>
      <sz val="10"/>
      <name val="Arial Bold"/>
    </font>
    <font>
      <sz val="10"/>
      <name val="Symbol"/>
      <family val="1"/>
      <charset val="2"/>
    </font>
    <font>
      <sz val="10"/>
      <name val="Arial Black"/>
      <family val="2"/>
    </font>
    <font>
      <i/>
      <sz val="10"/>
      <color indexed="8"/>
      <name val="Arial"/>
      <family val="2"/>
    </font>
    <font>
      <b/>
      <sz val="10"/>
      <color indexed="8"/>
      <name val="Arial"/>
      <family val="2"/>
    </font>
    <font>
      <b/>
      <i/>
      <sz val="10"/>
      <color indexed="8"/>
      <name val="Arial"/>
      <family val="2"/>
    </font>
    <font>
      <sz val="14"/>
      <color indexed="8"/>
      <name val="Calibri"/>
      <family val="2"/>
      <scheme val="minor"/>
    </font>
    <font>
      <b/>
      <sz val="11"/>
      <color indexed="8"/>
      <name val="Arial"/>
      <family val="2"/>
    </font>
    <font>
      <i/>
      <sz val="11"/>
      <color indexed="8"/>
      <name val="Arial"/>
      <family val="2"/>
    </font>
    <font>
      <b/>
      <sz val="10"/>
      <color theme="6" tint="-0.249977111117893"/>
      <name val="Calibri"/>
      <family val="2"/>
    </font>
    <font>
      <b/>
      <i/>
      <sz val="8"/>
      <color theme="6" tint="-0.249977111117893"/>
      <name val="Calibri"/>
      <family val="2"/>
    </font>
    <font>
      <i/>
      <sz val="11"/>
      <color theme="1"/>
      <name val="Calibri"/>
      <family val="2"/>
      <scheme val="minor"/>
    </font>
    <font>
      <b/>
      <i/>
      <sz val="11"/>
      <color theme="1"/>
      <name val="Calibri"/>
      <family val="2"/>
      <scheme val="minor"/>
    </font>
    <font>
      <sz val="11"/>
      <color theme="0"/>
      <name val="Calibri"/>
      <family val="2"/>
    </font>
    <font>
      <b/>
      <sz val="10"/>
      <color theme="0"/>
      <name val="Calibri"/>
      <family val="2"/>
    </font>
    <font>
      <b/>
      <sz val="10"/>
      <color theme="1"/>
      <name val="Calibri"/>
      <family val="2"/>
    </font>
    <font>
      <b/>
      <i/>
      <sz val="9"/>
      <color rgb="FFFF0000"/>
      <name val="Arial"/>
      <family val="2"/>
    </font>
    <font>
      <sz val="11"/>
      <color rgb="FF000000"/>
      <name val="Calibri"/>
      <family val="2"/>
      <scheme val="minor"/>
    </font>
    <font>
      <sz val="11"/>
      <color rgb="FF080707"/>
      <name val="Calibri"/>
      <family val="2"/>
      <scheme val="minor"/>
    </font>
    <font>
      <sz val="10"/>
      <color rgb="FF080707"/>
      <name val="Arial"/>
      <family val="2"/>
    </font>
    <font>
      <b/>
      <strike/>
      <sz val="11"/>
      <name val="Calibri"/>
      <family val="2"/>
    </font>
    <font>
      <strike/>
      <sz val="11"/>
      <name val="Calibri"/>
      <family val="2"/>
    </font>
    <font>
      <i/>
      <sz val="11"/>
      <color indexed="8"/>
      <name val="Calibri"/>
      <family val="2"/>
    </font>
    <font>
      <sz val="10"/>
      <color theme="0"/>
      <name val="Calibri"/>
      <family val="2"/>
    </font>
    <font>
      <b/>
      <sz val="14"/>
      <name val="Cambria"/>
      <family val="1"/>
      <scheme val="major"/>
    </font>
    <font>
      <sz val="12"/>
      <name val="Calibri"/>
      <family val="2"/>
    </font>
    <font>
      <b/>
      <sz val="11"/>
      <name val="Cambria"/>
      <family val="1"/>
      <scheme val="major"/>
    </font>
    <font>
      <b/>
      <sz val="16"/>
      <name val="Cambria"/>
      <family val="1"/>
      <scheme val="maj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lightTrellis">
        <bgColor indexed="22"/>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rgb="FFCCFFCC"/>
        <bgColor indexed="64"/>
      </patternFill>
    </fill>
    <fill>
      <patternFill patternType="solid">
        <fgColor theme="8" tint="0.59999389629810485"/>
        <bgColor indexed="64"/>
      </patternFill>
    </fill>
    <fill>
      <patternFill patternType="solid">
        <fgColor theme="8" tint="0.79998168889431442"/>
        <bgColor indexed="9"/>
      </patternFill>
    </fill>
    <fill>
      <patternFill patternType="solid">
        <fgColor theme="9" tint="0.59999389629810485"/>
        <bgColor indexed="64"/>
      </patternFill>
    </fill>
    <fill>
      <patternFill patternType="solid">
        <fgColor rgb="FFFFFFCC"/>
        <bgColor indexed="64"/>
      </patternFill>
    </fill>
    <fill>
      <patternFill patternType="solid">
        <fgColor rgb="FFCCECFF"/>
        <bgColor indexed="64"/>
      </patternFill>
    </fill>
    <fill>
      <patternFill patternType="solid">
        <fgColor rgb="FFFFFFCC"/>
        <bgColor indexed="9"/>
      </patternFill>
    </fill>
    <fill>
      <patternFill patternType="solid">
        <fgColor rgb="FFC00000"/>
        <bgColor indexed="64"/>
      </patternFill>
    </fill>
    <fill>
      <patternFill patternType="solid">
        <fgColor rgb="FFFFFF99"/>
        <bgColor indexed="9"/>
      </patternFill>
    </fill>
    <fill>
      <patternFill patternType="mediumGray">
        <fgColor theme="1"/>
        <bgColor theme="0" tint="-0.499984740745262"/>
      </patternFill>
    </fill>
    <fill>
      <patternFill patternType="mediumGray">
        <bgColor theme="1" tint="0.34998626667073579"/>
      </patternFill>
    </fill>
    <fill>
      <patternFill patternType="solid">
        <fgColor rgb="FFCCECFF"/>
        <bgColor indexed="9"/>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59999389629810485"/>
        <bgColor indexed="64"/>
      </patternFill>
    </fill>
  </fills>
  <borders count="2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hair">
        <color indexed="64"/>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right style="hair">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right style="thin">
        <color rgb="FF08A8CE"/>
      </right>
      <top/>
      <bottom/>
      <diagonal/>
    </border>
    <border>
      <left/>
      <right style="thin">
        <color indexed="64"/>
      </right>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right style="medium">
        <color theme="3" tint="-0.499984740745262"/>
      </right>
      <top/>
      <bottom style="medium">
        <color theme="3" tint="-0.499984740745262"/>
      </bottom>
      <diagonal/>
    </border>
    <border>
      <left/>
      <right/>
      <top/>
      <bottom style="medium">
        <color theme="3" tint="-0.499984740745262"/>
      </bottom>
      <diagonal/>
    </border>
    <border>
      <left style="medium">
        <color theme="3" tint="-0.499984740745262"/>
      </left>
      <right/>
      <top/>
      <bottom style="medium">
        <color theme="3" tint="-0.499984740745262"/>
      </bottom>
      <diagonal/>
    </border>
    <border>
      <left/>
      <right style="medium">
        <color theme="3" tint="-0.499984740745262"/>
      </right>
      <top/>
      <bottom/>
      <diagonal/>
    </border>
    <border>
      <left style="medium">
        <color theme="3" tint="-0.499984740745262"/>
      </left>
      <right/>
      <top/>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medium">
        <color indexed="64"/>
      </bottom>
      <diagonal/>
    </border>
    <border>
      <left style="thin">
        <color theme="0" tint="-0.24994659260841701"/>
      </left>
      <right/>
      <top style="medium">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theme="0" tint="-0.24994659260841701"/>
      </bottom>
      <diagonal/>
    </border>
    <border>
      <left style="thin">
        <color theme="0" tint="-0.14996795556505021"/>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thin">
        <color theme="0" tint="-0.14996795556505021"/>
      </left>
      <right/>
      <top style="thin">
        <color indexed="64"/>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theme="0" tint="-0.14996795556505021"/>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style="thin">
        <color theme="0" tint="-0.24994659260841701"/>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medium">
        <color indexed="64"/>
      </left>
      <right style="thin">
        <color indexed="64"/>
      </right>
      <top style="medium">
        <color indexed="64"/>
      </top>
      <bottom style="thin">
        <color theme="0" tint="-0.14996795556505021"/>
      </bottom>
      <diagonal/>
    </border>
    <border>
      <left/>
      <right/>
      <top style="medium">
        <color auto="1"/>
      </top>
      <bottom style="medium">
        <color theme="3" tint="-0.499984740745262"/>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indexed="64"/>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indexed="64"/>
      </right>
      <top style="thin">
        <color indexed="64"/>
      </top>
      <bottom/>
      <diagonal/>
    </border>
    <border>
      <left/>
      <right style="medium">
        <color theme="3" tint="-0.499984740745262"/>
      </right>
      <top style="medium">
        <color theme="3" tint="-0.499984740745262"/>
      </top>
      <bottom/>
      <diagonal/>
    </border>
    <border>
      <left/>
      <right/>
      <top style="medium">
        <color theme="3" tint="-0.499984740745262"/>
      </top>
      <bottom/>
      <diagonal/>
    </border>
    <border>
      <left style="medium">
        <color theme="3" tint="-0.499984740745262"/>
      </left>
      <right/>
      <top style="medium">
        <color theme="3" tint="-0.499984740745262"/>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indexed="64"/>
      </left>
      <right style="hair">
        <color indexed="64"/>
      </right>
      <top style="thin">
        <color indexed="64"/>
      </top>
      <bottom/>
      <diagonal/>
    </border>
    <border>
      <left style="thin">
        <color rgb="FF08A8CE"/>
      </left>
      <right/>
      <top/>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style="hair">
        <color indexed="64"/>
      </left>
      <right style="hair">
        <color indexed="64"/>
      </right>
      <top/>
      <bottom/>
      <diagonal/>
    </border>
  </borders>
  <cellStyleXfs count="85">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1" applyNumberFormat="0" applyAlignment="0" applyProtection="0"/>
    <xf numFmtId="0" fontId="43" fillId="21" borderId="2" applyNumberFormat="0" applyAlignment="0" applyProtection="0"/>
    <xf numFmtId="43" fontId="81" fillId="0" borderId="0" applyFont="0" applyFill="0" applyBorder="0" applyAlignment="0" applyProtection="0"/>
    <xf numFmtId="44" fontId="81"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7" borderId="1" applyNumberFormat="0" applyAlignment="0" applyProtection="0"/>
    <xf numFmtId="0" fontId="47" fillId="0" borderId="6" applyNumberFormat="0" applyFill="0" applyAlignment="0" applyProtection="0"/>
    <xf numFmtId="0" fontId="48" fillId="22" borderId="0" applyNumberFormat="0" applyBorder="0" applyAlignment="0" applyProtection="0"/>
    <xf numFmtId="0" fontId="6" fillId="0" borderId="0"/>
    <xf numFmtId="0" fontId="10" fillId="0" borderId="0"/>
    <xf numFmtId="0" fontId="81" fillId="0" borderId="0"/>
    <xf numFmtId="0" fontId="81" fillId="0" borderId="0"/>
    <xf numFmtId="0" fontId="10" fillId="0" borderId="0"/>
    <xf numFmtId="0" fontId="6" fillId="0" borderId="0"/>
    <xf numFmtId="0" fontId="1" fillId="0" borderId="0"/>
    <xf numFmtId="0" fontId="10" fillId="0" borderId="0"/>
    <xf numFmtId="0" fontId="81" fillId="0" borderId="0"/>
    <xf numFmtId="0" fontId="10" fillId="0" borderId="0"/>
    <xf numFmtId="0" fontId="10" fillId="0" borderId="0"/>
    <xf numFmtId="0" fontId="10" fillId="0" borderId="0"/>
    <xf numFmtId="0" fontId="6" fillId="0" borderId="0"/>
    <xf numFmtId="0" fontId="55" fillId="0" borderId="0"/>
    <xf numFmtId="0" fontId="1" fillId="0" borderId="0"/>
    <xf numFmtId="0" fontId="27" fillId="0" borderId="0"/>
    <xf numFmtId="0" fontId="1" fillId="0" borderId="0"/>
    <xf numFmtId="0" fontId="10" fillId="23" borderId="7" applyNumberFormat="0" applyFont="0" applyAlignment="0" applyProtection="0"/>
    <xf numFmtId="0" fontId="49" fillId="20" borderId="8" applyNumberFormat="0" applyAlignment="0" applyProtection="0"/>
    <xf numFmtId="9" fontId="8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24" fillId="0" borderId="0" applyNumberFormat="0" applyFill="0" applyBorder="0" applyAlignment="0" applyProtection="0"/>
    <xf numFmtId="0" fontId="16" fillId="0" borderId="9" applyNumberFormat="0" applyFill="0" applyAlignment="0" applyProtection="0"/>
    <xf numFmtId="0" fontId="50" fillId="0" borderId="0" applyNumberForma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00" fillId="0" borderId="0"/>
    <xf numFmtId="0" fontId="6" fillId="0" borderId="0"/>
    <xf numFmtId="0" fontId="6" fillId="0" borderId="0"/>
    <xf numFmtId="0" fontId="6" fillId="0" borderId="0"/>
    <xf numFmtId="0" fontId="6" fillId="23" borderId="7" applyNumberFormat="0" applyFont="0" applyAlignment="0" applyProtection="0"/>
    <xf numFmtId="0" fontId="25" fillId="4" borderId="0" applyNumberFormat="0" applyBorder="0" applyAlignment="0" applyProtection="0"/>
    <xf numFmtId="0" fontId="42" fillId="20" borderId="1" applyNumberFormat="0" applyAlignment="0" applyProtection="0"/>
    <xf numFmtId="43" fontId="81" fillId="0" borderId="0" applyFont="0" applyFill="0" applyBorder="0" applyAlignment="0" applyProtection="0"/>
    <xf numFmtId="43" fontId="6" fillId="0" borderId="0" applyFont="0" applyFill="0" applyBorder="0" applyAlignment="0" applyProtection="0"/>
    <xf numFmtId="0" fontId="3" fillId="0" borderId="0" applyNumberFormat="0" applyFill="0" applyBorder="0" applyAlignment="0" applyProtection="0">
      <alignment vertical="top"/>
      <protection locked="0"/>
    </xf>
    <xf numFmtId="0" fontId="46" fillId="7" borderId="1" applyNumberFormat="0" applyAlignment="0" applyProtection="0"/>
    <xf numFmtId="9" fontId="6" fillId="0" borderId="0" applyFont="0" applyFill="0" applyBorder="0" applyAlignment="0" applyProtection="0"/>
    <xf numFmtId="0" fontId="6" fillId="0" borderId="0"/>
    <xf numFmtId="0" fontId="111" fillId="0" borderId="0"/>
    <xf numFmtId="0" fontId="6" fillId="0" borderId="0"/>
  </cellStyleXfs>
  <cellXfs count="1141">
    <xf numFmtId="0" fontId="0" fillId="0" borderId="0" xfId="0"/>
    <xf numFmtId="44" fontId="53" fillId="0" borderId="35" xfId="57" applyNumberFormat="1" applyFont="1" applyBorder="1" applyAlignment="1">
      <alignment vertical="center"/>
    </xf>
    <xf numFmtId="44" fontId="53" fillId="0" borderId="25" xfId="57" applyNumberFormat="1" applyFont="1" applyBorder="1" applyAlignment="1">
      <alignment vertical="center"/>
    </xf>
    <xf numFmtId="44" fontId="53" fillId="0" borderId="26" xfId="57" applyNumberFormat="1" applyFont="1" applyBorder="1" applyAlignment="1">
      <alignment vertical="center"/>
    </xf>
    <xf numFmtId="44" fontId="27" fillId="24" borderId="36" xfId="57" applyNumberFormat="1" applyFill="1" applyBorder="1" applyAlignment="1">
      <alignment vertical="center"/>
    </xf>
    <xf numFmtId="44" fontId="27" fillId="24" borderId="37" xfId="57" applyNumberFormat="1" applyFill="1" applyBorder="1" applyAlignment="1">
      <alignment vertical="center"/>
    </xf>
    <xf numFmtId="44" fontId="27" fillId="24" borderId="38" xfId="57" applyNumberFormat="1" applyFill="1" applyBorder="1" applyAlignment="1">
      <alignment vertical="center"/>
    </xf>
    <xf numFmtId="44" fontId="27" fillId="0" borderId="0" xfId="57" applyNumberFormat="1" applyAlignment="1">
      <alignment vertical="center"/>
    </xf>
    <xf numFmtId="44" fontId="27" fillId="0" borderId="43" xfId="57" applyNumberFormat="1" applyBorder="1" applyAlignment="1">
      <alignment vertical="center"/>
    </xf>
    <xf numFmtId="44" fontId="27" fillId="0" borderId="42" xfId="57" applyNumberFormat="1" applyBorder="1" applyAlignment="1">
      <alignment vertical="center"/>
    </xf>
    <xf numFmtId="44" fontId="27" fillId="0" borderId="44" xfId="57" applyNumberFormat="1" applyBorder="1" applyAlignment="1">
      <alignment vertical="center"/>
    </xf>
    <xf numFmtId="0" fontId="27" fillId="0" borderId="39" xfId="57" applyBorder="1" applyAlignment="1">
      <alignment vertical="center"/>
    </xf>
    <xf numFmtId="0" fontId="27" fillId="0" borderId="40" xfId="57" applyBorder="1" applyAlignment="1">
      <alignment vertical="center"/>
    </xf>
    <xf numFmtId="44" fontId="27" fillId="0" borderId="32" xfId="42" applyNumberFormat="1" applyFont="1" applyBorder="1" applyAlignment="1">
      <alignment vertical="center"/>
    </xf>
    <xf numFmtId="44" fontId="27" fillId="0" borderId="33" xfId="57" applyNumberFormat="1" applyBorder="1" applyAlignment="1">
      <alignment vertical="center"/>
    </xf>
    <xf numFmtId="0" fontId="13" fillId="24" borderId="98" xfId="55" applyFont="1" applyFill="1" applyBorder="1" applyProtection="1">
      <protection locked="0"/>
    </xf>
    <xf numFmtId="0" fontId="13" fillId="24" borderId="7" xfId="55" applyFont="1" applyFill="1" applyBorder="1" applyProtection="1">
      <protection locked="0"/>
    </xf>
    <xf numFmtId="0" fontId="13" fillId="24" borderId="99" xfId="55" applyFont="1" applyFill="1" applyBorder="1" applyProtection="1">
      <protection locked="0"/>
    </xf>
    <xf numFmtId="41" fontId="13" fillId="24" borderId="107" xfId="29" applyNumberFormat="1" applyFont="1" applyFill="1" applyBorder="1" applyProtection="1">
      <protection locked="0"/>
    </xf>
    <xf numFmtId="41" fontId="13" fillId="24" borderId="108" xfId="55" applyNumberFormat="1" applyFont="1" applyFill="1" applyBorder="1" applyProtection="1">
      <protection locked="0"/>
    </xf>
    <xf numFmtId="41" fontId="13" fillId="24" borderId="109" xfId="55" applyNumberFormat="1" applyFont="1" applyFill="1" applyBorder="1" applyProtection="1">
      <protection locked="0"/>
    </xf>
    <xf numFmtId="41" fontId="13" fillId="24" borderId="98" xfId="55" applyNumberFormat="1" applyFont="1" applyFill="1" applyBorder="1" applyAlignment="1" applyProtection="1">
      <alignment horizontal="right"/>
      <protection locked="0"/>
    </xf>
    <xf numFmtId="41" fontId="13" fillId="24" borderId="7" xfId="55" applyNumberFormat="1" applyFont="1" applyFill="1" applyBorder="1" applyAlignment="1" applyProtection="1">
      <alignment horizontal="right"/>
      <protection locked="0"/>
    </xf>
    <xf numFmtId="41" fontId="13" fillId="24" borderId="99" xfId="55" applyNumberFormat="1" applyFont="1" applyFill="1" applyBorder="1" applyAlignment="1" applyProtection="1">
      <alignment horizontal="right"/>
      <protection locked="0"/>
    </xf>
    <xf numFmtId="1" fontId="13" fillId="28" borderId="112" xfId="0" applyNumberFormat="1" applyFont="1" applyFill="1" applyBorder="1" applyAlignment="1" applyProtection="1">
      <alignment horizontal="center" vertical="center"/>
      <protection locked="0"/>
    </xf>
    <xf numFmtId="9" fontId="77" fillId="28" borderId="113" xfId="0" applyNumberFormat="1" applyFont="1" applyFill="1" applyBorder="1" applyAlignment="1" applyProtection="1">
      <alignment horizontal="center" vertical="center" wrapText="1"/>
      <protection locked="0"/>
    </xf>
    <xf numFmtId="1" fontId="13" fillId="28" borderId="113" xfId="0" applyNumberFormat="1" applyFont="1" applyFill="1" applyBorder="1" applyAlignment="1" applyProtection="1">
      <alignment horizontal="center" vertical="center"/>
      <protection locked="0"/>
    </xf>
    <xf numFmtId="166" fontId="13" fillId="28" borderId="113" xfId="30" applyNumberFormat="1" applyFont="1" applyFill="1" applyBorder="1" applyAlignment="1" applyProtection="1">
      <alignment vertical="center"/>
      <protection locked="0"/>
    </xf>
    <xf numFmtId="1" fontId="13" fillId="28" borderId="116" xfId="0" applyNumberFormat="1" applyFont="1" applyFill="1" applyBorder="1" applyAlignment="1" applyProtection="1">
      <alignment horizontal="center" vertical="center"/>
      <protection locked="0"/>
    </xf>
    <xf numFmtId="9" fontId="77" fillId="28" borderId="117" xfId="0" applyNumberFormat="1" applyFont="1" applyFill="1" applyBorder="1" applyAlignment="1" applyProtection="1">
      <alignment horizontal="center" vertical="center" wrapText="1"/>
      <protection locked="0"/>
    </xf>
    <xf numFmtId="1" fontId="13" fillId="28" borderId="117" xfId="0" applyNumberFormat="1" applyFont="1" applyFill="1" applyBorder="1" applyAlignment="1" applyProtection="1">
      <alignment horizontal="center" vertical="center"/>
      <protection locked="0"/>
    </xf>
    <xf numFmtId="166" fontId="13" fillId="28" borderId="117" xfId="30" applyNumberFormat="1" applyFont="1" applyFill="1" applyBorder="1" applyAlignment="1" applyProtection="1">
      <alignment vertical="center"/>
      <protection locked="0"/>
    </xf>
    <xf numFmtId="9" fontId="77" fillId="28" borderId="117" xfId="0" applyNumberFormat="1" applyFont="1" applyFill="1" applyBorder="1" applyAlignment="1" applyProtection="1">
      <alignment horizontal="center" vertical="center"/>
      <protection locked="0"/>
    </xf>
    <xf numFmtId="1" fontId="13" fillId="28" borderId="118" xfId="0" applyNumberFormat="1" applyFont="1" applyFill="1" applyBorder="1" applyAlignment="1" applyProtection="1">
      <alignment horizontal="center" vertical="center"/>
      <protection locked="0"/>
    </xf>
    <xf numFmtId="166" fontId="13" fillId="28" borderId="118" xfId="30" applyNumberFormat="1" applyFont="1" applyFill="1" applyBorder="1" applyAlignment="1" applyProtection="1">
      <alignment vertical="center"/>
      <protection locked="0"/>
    </xf>
    <xf numFmtId="0" fontId="0" fillId="0" borderId="0" xfId="0" applyProtection="1">
      <protection locked="0"/>
    </xf>
    <xf numFmtId="0" fontId="6" fillId="0" borderId="164" xfId="0" applyFont="1" applyBorder="1"/>
    <xf numFmtId="0" fontId="102" fillId="0" borderId="165" xfId="0" applyFont="1" applyBorder="1"/>
    <xf numFmtId="164" fontId="103" fillId="0" borderId="165" xfId="0" applyNumberFormat="1" applyFont="1" applyBorder="1"/>
    <xf numFmtId="0" fontId="102" fillId="0" borderId="166" xfId="0" applyFont="1" applyBorder="1"/>
    <xf numFmtId="0" fontId="6" fillId="0" borderId="167" xfId="0" applyFont="1" applyBorder="1"/>
    <xf numFmtId="42" fontId="101" fillId="0" borderId="0" xfId="0" applyNumberFormat="1" applyFont="1" applyAlignment="1">
      <alignment vertical="center"/>
    </xf>
    <xf numFmtId="42" fontId="101" fillId="0" borderId="0" xfId="0" applyNumberFormat="1" applyFont="1"/>
    <xf numFmtId="42" fontId="104" fillId="0" borderId="0" xfId="0" applyNumberFormat="1" applyFont="1" applyAlignment="1">
      <alignment vertical="center"/>
    </xf>
    <xf numFmtId="0" fontId="105" fillId="0" borderId="0" xfId="0" applyFont="1"/>
    <xf numFmtId="0" fontId="102" fillId="0" borderId="168" xfId="0" applyFont="1" applyBorder="1"/>
    <xf numFmtId="42" fontId="101" fillId="36" borderId="169" xfId="0" applyNumberFormat="1" applyFont="1" applyFill="1" applyBorder="1" applyAlignment="1">
      <alignment vertical="center"/>
    </xf>
    <xf numFmtId="42" fontId="101" fillId="36" borderId="97" xfId="0" applyNumberFormat="1" applyFont="1" applyFill="1" applyBorder="1" applyAlignment="1">
      <alignment vertical="center"/>
    </xf>
    <xf numFmtId="42" fontId="101" fillId="36" borderId="170" xfId="0" applyNumberFormat="1" applyFont="1" applyFill="1" applyBorder="1" applyAlignment="1">
      <alignment vertical="center"/>
    </xf>
    <xf numFmtId="42" fontId="101" fillId="37" borderId="40" xfId="0" applyNumberFormat="1" applyFont="1" applyFill="1" applyBorder="1"/>
    <xf numFmtId="42" fontId="101" fillId="36" borderId="171" xfId="0" applyNumberFormat="1" applyFont="1" applyFill="1" applyBorder="1" applyAlignment="1">
      <alignment vertical="center"/>
    </xf>
    <xf numFmtId="42" fontId="101" fillId="34" borderId="172" xfId="0" applyNumberFormat="1" applyFont="1" applyFill="1" applyBorder="1" applyAlignment="1">
      <alignment vertical="center"/>
    </xf>
    <xf numFmtId="42" fontId="101" fillId="38" borderId="173" xfId="0" applyNumberFormat="1" applyFont="1" applyFill="1" applyBorder="1" applyAlignment="1">
      <alignment vertical="center"/>
    </xf>
    <xf numFmtId="0" fontId="105" fillId="32" borderId="41" xfId="0" applyFont="1" applyFill="1" applyBorder="1"/>
    <xf numFmtId="0" fontId="105" fillId="32" borderId="40" xfId="0" applyFont="1" applyFill="1" applyBorder="1"/>
    <xf numFmtId="0" fontId="105" fillId="32" borderId="39" xfId="0" applyFont="1" applyFill="1" applyBorder="1"/>
    <xf numFmtId="42" fontId="101" fillId="39" borderId="44" xfId="0" applyNumberFormat="1" applyFont="1" applyFill="1" applyBorder="1" applyAlignment="1">
      <alignment vertical="center"/>
    </xf>
    <xf numFmtId="42" fontId="101" fillId="39" borderId="42" xfId="0" applyNumberFormat="1" applyFont="1" applyFill="1" applyBorder="1" applyAlignment="1">
      <alignment vertical="center"/>
    </xf>
    <xf numFmtId="42" fontId="101" fillId="36" borderId="131" xfId="0" applyNumberFormat="1" applyFont="1" applyFill="1" applyBorder="1" applyAlignment="1">
      <alignment vertical="center"/>
    </xf>
    <xf numFmtId="42" fontId="101" fillId="37" borderId="30" xfId="0" applyNumberFormat="1" applyFont="1" applyFill="1" applyBorder="1"/>
    <xf numFmtId="42" fontId="101" fillId="36" borderId="174" xfId="0" applyNumberFormat="1" applyFont="1" applyFill="1" applyBorder="1" applyAlignment="1">
      <alignment vertical="center"/>
    </xf>
    <xf numFmtId="42" fontId="101" fillId="38" borderId="55" xfId="0" applyNumberFormat="1" applyFont="1" applyFill="1" applyBorder="1" applyAlignment="1">
      <alignment vertical="center"/>
    </xf>
    <xf numFmtId="5" fontId="105" fillId="32" borderId="31" xfId="0" applyNumberFormat="1" applyFont="1" applyFill="1" applyBorder="1" applyAlignment="1">
      <alignment vertical="center"/>
    </xf>
    <xf numFmtId="5" fontId="105" fillId="32" borderId="30" xfId="0" applyNumberFormat="1" applyFont="1" applyFill="1" applyBorder="1" applyAlignment="1">
      <alignment vertical="center"/>
    </xf>
    <xf numFmtId="5" fontId="105" fillId="32" borderId="29" xfId="0" applyNumberFormat="1" applyFont="1" applyFill="1" applyBorder="1" applyAlignment="1">
      <alignment vertical="center"/>
    </xf>
    <xf numFmtId="42" fontId="101" fillId="37" borderId="0" xfId="0" applyNumberFormat="1" applyFont="1" applyFill="1"/>
    <xf numFmtId="0" fontId="102" fillId="0" borderId="0" xfId="0" applyFont="1"/>
    <xf numFmtId="5" fontId="102" fillId="0" borderId="0" xfId="0" applyNumberFormat="1" applyFont="1" applyAlignment="1">
      <alignment vertical="center"/>
    </xf>
    <xf numFmtId="0" fontId="102" fillId="0" borderId="0" xfId="0" applyFont="1" applyAlignment="1">
      <alignment vertical="center"/>
    </xf>
    <xf numFmtId="42" fontId="101" fillId="36" borderId="175" xfId="0" applyNumberFormat="1" applyFont="1" applyFill="1" applyBorder="1" applyAlignment="1">
      <alignment vertical="center"/>
    </xf>
    <xf numFmtId="42" fontId="101" fillId="36" borderId="176" xfId="0" applyNumberFormat="1" applyFont="1" applyFill="1" applyBorder="1" applyAlignment="1">
      <alignment vertical="center"/>
    </xf>
    <xf numFmtId="42" fontId="101" fillId="37" borderId="177" xfId="0" applyNumberFormat="1" applyFont="1" applyFill="1" applyBorder="1"/>
    <xf numFmtId="42" fontId="101" fillId="36" borderId="178" xfId="0" applyNumberFormat="1" applyFont="1" applyFill="1" applyBorder="1" applyAlignment="1">
      <alignment vertical="center"/>
    </xf>
    <xf numFmtId="42" fontId="101" fillId="38" borderId="61" xfId="0" applyNumberFormat="1" applyFont="1" applyFill="1" applyBorder="1" applyAlignment="1">
      <alignment vertical="center"/>
    </xf>
    <xf numFmtId="9" fontId="101" fillId="38" borderId="60" xfId="0" applyNumberFormat="1" applyFont="1" applyFill="1" applyBorder="1" applyAlignment="1">
      <alignment vertical="center"/>
    </xf>
    <xf numFmtId="5" fontId="106" fillId="0" borderId="0" xfId="0" applyNumberFormat="1" applyFont="1" applyAlignment="1">
      <alignment vertical="center"/>
    </xf>
    <xf numFmtId="42" fontId="101" fillId="36" borderId="181" xfId="0" applyNumberFormat="1" applyFont="1" applyFill="1" applyBorder="1" applyAlignment="1">
      <alignment vertical="center"/>
    </xf>
    <xf numFmtId="42" fontId="101" fillId="36" borderId="183" xfId="0" applyNumberFormat="1" applyFont="1" applyFill="1" applyBorder="1" applyAlignment="1">
      <alignment vertical="center"/>
    </xf>
    <xf numFmtId="42" fontId="101" fillId="38" borderId="181" xfId="0" applyNumberFormat="1" applyFont="1" applyFill="1" applyBorder="1" applyAlignment="1">
      <alignment vertical="center"/>
    </xf>
    <xf numFmtId="9" fontId="101" fillId="38" borderId="184" xfId="0" applyNumberFormat="1" applyFont="1" applyFill="1" applyBorder="1" applyAlignment="1">
      <alignment vertical="center"/>
    </xf>
    <xf numFmtId="42" fontId="101" fillId="36" borderId="187" xfId="0" applyNumberFormat="1" applyFont="1" applyFill="1" applyBorder="1" applyAlignment="1">
      <alignment vertical="center"/>
    </xf>
    <xf numFmtId="42" fontId="101" fillId="38" borderId="187" xfId="0" applyNumberFormat="1" applyFont="1" applyFill="1" applyBorder="1" applyAlignment="1">
      <alignment vertical="center"/>
    </xf>
    <xf numFmtId="9" fontId="101" fillId="38" borderId="189" xfId="0" applyNumberFormat="1" applyFont="1" applyFill="1" applyBorder="1" applyAlignment="1">
      <alignment vertical="center"/>
    </xf>
    <xf numFmtId="42" fontId="101" fillId="36" borderId="191" xfId="0" applyNumberFormat="1" applyFont="1" applyFill="1" applyBorder="1" applyAlignment="1">
      <alignment vertical="center"/>
    </xf>
    <xf numFmtId="42" fontId="101" fillId="36" borderId="193" xfId="0" applyNumberFormat="1" applyFont="1" applyFill="1" applyBorder="1" applyAlignment="1">
      <alignment vertical="center"/>
    </xf>
    <xf numFmtId="42" fontId="101" fillId="38" borderId="191" xfId="0" applyNumberFormat="1" applyFont="1" applyFill="1" applyBorder="1" applyAlignment="1">
      <alignment vertical="center"/>
    </xf>
    <xf numFmtId="9" fontId="101" fillId="38" borderId="194" xfId="0" applyNumberFormat="1" applyFont="1" applyFill="1" applyBorder="1" applyAlignment="1">
      <alignment vertical="center"/>
    </xf>
    <xf numFmtId="5" fontId="102" fillId="0" borderId="30" xfId="0" applyNumberFormat="1" applyFont="1" applyBorder="1" applyAlignment="1">
      <alignment vertical="center"/>
    </xf>
    <xf numFmtId="5" fontId="105" fillId="0" borderId="0" xfId="0" applyNumberFormat="1" applyFont="1" applyAlignment="1">
      <alignment vertical="center"/>
    </xf>
    <xf numFmtId="5" fontId="105" fillId="0" borderId="40" xfId="0" applyNumberFormat="1" applyFont="1" applyBorder="1" applyAlignment="1">
      <alignment vertical="center"/>
    </xf>
    <xf numFmtId="0" fontId="6" fillId="0" borderId="0" xfId="0" applyFont="1"/>
    <xf numFmtId="42" fontId="101" fillId="0" borderId="165" xfId="0" applyNumberFormat="1" applyFont="1" applyBorder="1" applyAlignment="1">
      <alignment vertical="center"/>
    </xf>
    <xf numFmtId="42" fontId="101" fillId="37" borderId="165" xfId="0" applyNumberFormat="1" applyFont="1" applyFill="1" applyBorder="1"/>
    <xf numFmtId="0" fontId="6" fillId="0" borderId="195" xfId="0" applyFont="1" applyBorder="1"/>
    <xf numFmtId="0" fontId="6" fillId="0" borderId="165" xfId="0" applyFont="1" applyBorder="1"/>
    <xf numFmtId="5" fontId="106" fillId="0" borderId="165" xfId="0" applyNumberFormat="1" applyFont="1" applyBorder="1" applyAlignment="1">
      <alignment vertical="center"/>
    </xf>
    <xf numFmtId="5" fontId="105" fillId="0" borderId="165" xfId="0" applyNumberFormat="1" applyFont="1" applyBorder="1" applyAlignment="1">
      <alignment vertical="center"/>
    </xf>
    <xf numFmtId="42" fontId="101" fillId="34" borderId="181" xfId="0" applyNumberFormat="1" applyFont="1" applyFill="1" applyBorder="1" applyAlignment="1">
      <alignment vertical="center"/>
    </xf>
    <xf numFmtId="42" fontId="101" fillId="34" borderId="183" xfId="0" applyNumberFormat="1" applyFont="1" applyFill="1" applyBorder="1" applyAlignment="1">
      <alignment vertical="center"/>
    </xf>
    <xf numFmtId="42" fontId="101" fillId="38" borderId="196" xfId="0" applyNumberFormat="1" applyFont="1" applyFill="1" applyBorder="1" applyAlignment="1">
      <alignment vertical="center"/>
    </xf>
    <xf numFmtId="42" fontId="101" fillId="34" borderId="187" xfId="0" applyNumberFormat="1" applyFont="1" applyFill="1" applyBorder="1" applyAlignment="1">
      <alignment vertical="center"/>
    </xf>
    <xf numFmtId="42" fontId="101" fillId="38" borderId="197" xfId="0" applyNumberFormat="1" applyFont="1" applyFill="1" applyBorder="1" applyAlignment="1">
      <alignment vertical="center"/>
    </xf>
    <xf numFmtId="0" fontId="104" fillId="0" borderId="0" xfId="0" applyFont="1" applyAlignment="1">
      <alignment horizontal="right" vertical="center"/>
    </xf>
    <xf numFmtId="42" fontId="101" fillId="38" borderId="198" xfId="0" applyNumberFormat="1" applyFont="1" applyFill="1" applyBorder="1" applyAlignment="1">
      <alignment vertical="center"/>
    </xf>
    <xf numFmtId="0" fontId="102" fillId="0" borderId="30" xfId="0" applyFont="1" applyBorder="1" applyAlignment="1">
      <alignment vertical="center"/>
    </xf>
    <xf numFmtId="42" fontId="85" fillId="0" borderId="0" xfId="0" applyNumberFormat="1" applyFont="1"/>
    <xf numFmtId="0" fontId="6" fillId="0" borderId="30" xfId="0" applyFont="1" applyBorder="1"/>
    <xf numFmtId="42" fontId="85" fillId="0" borderId="40" xfId="0" applyNumberFormat="1" applyFont="1" applyBorder="1"/>
    <xf numFmtId="42" fontId="101" fillId="0" borderId="195" xfId="0" applyNumberFormat="1" applyFont="1" applyBorder="1" applyAlignment="1">
      <alignment vertical="center"/>
    </xf>
    <xf numFmtId="42" fontId="101" fillId="37" borderId="195" xfId="0" applyNumberFormat="1" applyFont="1" applyFill="1" applyBorder="1"/>
    <xf numFmtId="0" fontId="102" fillId="0" borderId="195" xfId="0" applyFont="1" applyBorder="1"/>
    <xf numFmtId="5" fontId="102" fillId="0" borderId="165" xfId="0" applyNumberFormat="1" applyFont="1" applyBorder="1" applyAlignment="1">
      <alignment vertical="center"/>
    </xf>
    <xf numFmtId="5" fontId="106" fillId="0" borderId="0" xfId="0" applyNumberFormat="1" applyFont="1" applyAlignment="1">
      <alignment horizontal="center" vertical="center" wrapText="1"/>
    </xf>
    <xf numFmtId="0" fontId="102" fillId="37" borderId="0" xfId="0" applyFont="1" applyFill="1"/>
    <xf numFmtId="0" fontId="106" fillId="0" borderId="0" xfId="0" applyFont="1" applyAlignment="1">
      <alignment horizontal="center" vertical="center" wrapText="1"/>
    </xf>
    <xf numFmtId="42" fontId="101" fillId="34" borderId="201" xfId="0" applyNumberFormat="1" applyFont="1" applyFill="1" applyBorder="1" applyAlignment="1">
      <alignment vertical="center"/>
    </xf>
    <xf numFmtId="42" fontId="101" fillId="0" borderId="30" xfId="0" applyNumberFormat="1" applyFont="1" applyBorder="1" applyAlignment="1">
      <alignment vertical="center"/>
    </xf>
    <xf numFmtId="42" fontId="107" fillId="0" borderId="30" xfId="0" applyNumberFormat="1" applyFont="1" applyBorder="1" applyAlignment="1">
      <alignment horizontal="center" vertical="center"/>
    </xf>
    <xf numFmtId="0" fontId="102" fillId="0" borderId="30" xfId="0" applyFont="1" applyBorder="1"/>
    <xf numFmtId="0" fontId="102" fillId="0" borderId="0" xfId="0" applyFont="1" applyAlignment="1">
      <alignment horizontal="left" vertical="center"/>
    </xf>
    <xf numFmtId="42" fontId="107" fillId="0" borderId="195" xfId="0" applyNumberFormat="1" applyFont="1" applyBorder="1" applyAlignment="1">
      <alignment horizontal="center" vertical="center"/>
    </xf>
    <xf numFmtId="9" fontId="102" fillId="0" borderId="0" xfId="0" applyNumberFormat="1" applyFont="1" applyAlignment="1">
      <alignment vertical="center"/>
    </xf>
    <xf numFmtId="9" fontId="102" fillId="34" borderId="83" xfId="0" applyNumberFormat="1" applyFont="1" applyFill="1" applyBorder="1" applyAlignment="1">
      <alignment vertical="center"/>
    </xf>
    <xf numFmtId="42" fontId="101" fillId="34" borderId="181" xfId="0" applyNumberFormat="1" applyFont="1" applyFill="1" applyBorder="1" applyAlignment="1">
      <alignment vertical="center" wrapText="1"/>
    </xf>
    <xf numFmtId="42" fontId="101" fillId="34" borderId="204" xfId="0" applyNumberFormat="1" applyFont="1" applyFill="1" applyBorder="1" applyAlignment="1">
      <alignment vertical="center"/>
    </xf>
    <xf numFmtId="0" fontId="108" fillId="0" borderId="0" xfId="0" applyFont="1" applyAlignment="1">
      <alignment vertical="center"/>
    </xf>
    <xf numFmtId="42" fontId="101" fillId="34" borderId="207" xfId="0" applyNumberFormat="1" applyFont="1" applyFill="1" applyBorder="1" applyAlignment="1">
      <alignment vertical="center"/>
    </xf>
    <xf numFmtId="42" fontId="101" fillId="34" borderId="191" xfId="0" applyNumberFormat="1" applyFont="1" applyFill="1" applyBorder="1" applyAlignment="1">
      <alignment vertical="center"/>
    </xf>
    <xf numFmtId="42" fontId="101" fillId="34" borderId="210" xfId="0" applyNumberFormat="1" applyFont="1" applyFill="1" applyBorder="1" applyAlignment="1">
      <alignment vertical="center"/>
    </xf>
    <xf numFmtId="0" fontId="102" fillId="37" borderId="40" xfId="0" applyFont="1" applyFill="1" applyBorder="1"/>
    <xf numFmtId="5" fontId="102" fillId="0" borderId="0" xfId="0" applyNumberFormat="1" applyFont="1"/>
    <xf numFmtId="0" fontId="102" fillId="0" borderId="167" xfId="0" applyFont="1" applyBorder="1"/>
    <xf numFmtId="5" fontId="106" fillId="28" borderId="92" xfId="0" applyNumberFormat="1" applyFont="1" applyFill="1" applyBorder="1" applyAlignment="1">
      <alignment vertical="center" wrapText="1"/>
    </xf>
    <xf numFmtId="5" fontId="106" fillId="28" borderId="200" xfId="0" applyNumberFormat="1" applyFont="1" applyFill="1" applyBorder="1" applyAlignment="1">
      <alignment vertical="center" wrapText="1"/>
    </xf>
    <xf numFmtId="0" fontId="102" fillId="37" borderId="30" xfId="0" applyFont="1" applyFill="1" applyBorder="1"/>
    <xf numFmtId="0" fontId="91" fillId="0" borderId="0" xfId="0" applyFont="1"/>
    <xf numFmtId="0" fontId="84" fillId="0" borderId="0" xfId="0" applyFont="1"/>
    <xf numFmtId="0" fontId="102" fillId="34" borderId="10" xfId="0" applyFont="1" applyFill="1" applyBorder="1"/>
    <xf numFmtId="0" fontId="110" fillId="0" borderId="167" xfId="0" applyFont="1" applyBorder="1"/>
    <xf numFmtId="0" fontId="110" fillId="0" borderId="0" xfId="0" applyFont="1"/>
    <xf numFmtId="0" fontId="110" fillId="0" borderId="212" xfId="0" applyFont="1" applyBorder="1"/>
    <xf numFmtId="0" fontId="110" fillId="0" borderId="213" xfId="0" applyFont="1" applyBorder="1"/>
    <xf numFmtId="0" fontId="102" fillId="0" borderId="213" xfId="0" applyFont="1" applyBorder="1"/>
    <xf numFmtId="0" fontId="6" fillId="0" borderId="213" xfId="0" applyFont="1" applyBorder="1"/>
    <xf numFmtId="0" fontId="102" fillId="0" borderId="214" xfId="0" applyFont="1" applyBorder="1"/>
    <xf numFmtId="5" fontId="52" fillId="0" borderId="0" xfId="83" applyNumberFormat="1" applyFont="1"/>
    <xf numFmtId="0" fontId="6" fillId="0" borderId="0" xfId="71" applyAlignment="1">
      <alignment horizontal="center" wrapText="1"/>
    </xf>
    <xf numFmtId="5" fontId="6" fillId="0" borderId="0" xfId="83" applyNumberFormat="1" applyFont="1" applyAlignment="1">
      <alignment horizontal="left" vertical="center"/>
    </xf>
    <xf numFmtId="41" fontId="113" fillId="35" borderId="216" xfId="83" applyNumberFormat="1" applyFont="1" applyFill="1" applyBorder="1" applyAlignment="1">
      <alignment vertical="center"/>
    </xf>
    <xf numFmtId="41" fontId="113" fillId="35" borderId="116" xfId="83" applyNumberFormat="1" applyFont="1" applyFill="1" applyBorder="1" applyAlignment="1">
      <alignment vertical="center"/>
    </xf>
    <xf numFmtId="5" fontId="6" fillId="0" borderId="0" xfId="83" applyNumberFormat="1" applyFont="1" applyAlignment="1">
      <alignment horizontal="left" vertical="center" indent="1"/>
    </xf>
    <xf numFmtId="0" fontId="6" fillId="0" borderId="0" xfId="84" applyAlignment="1">
      <alignment horizontal="left" vertical="center" indent="1"/>
    </xf>
    <xf numFmtId="41" fontId="113" fillId="35" borderId="217" xfId="83" applyNumberFormat="1" applyFont="1" applyFill="1" applyBorder="1" applyAlignment="1">
      <alignment vertical="center"/>
    </xf>
    <xf numFmtId="41" fontId="113" fillId="0" borderId="127" xfId="68" applyNumberFormat="1" applyFont="1" applyFill="1" applyBorder="1" applyAlignment="1" applyProtection="1">
      <alignment vertical="center" wrapText="1"/>
      <protection locked="0"/>
    </xf>
    <xf numFmtId="5" fontId="6" fillId="0" borderId="0" xfId="83" applyNumberFormat="1" applyFont="1" applyAlignment="1">
      <alignment vertical="center"/>
    </xf>
    <xf numFmtId="42" fontId="113" fillId="35" borderId="63" xfId="83" applyNumberFormat="1" applyFont="1" applyFill="1" applyBorder="1" applyAlignment="1">
      <alignment vertical="center"/>
    </xf>
    <xf numFmtId="42" fontId="113" fillId="36" borderId="64" xfId="83" applyNumberFormat="1" applyFont="1" applyFill="1" applyBorder="1" applyAlignment="1">
      <alignment vertical="center"/>
    </xf>
    <xf numFmtId="42" fontId="113" fillId="36" borderId="65" xfId="83" applyNumberFormat="1" applyFont="1" applyFill="1" applyBorder="1" applyAlignment="1">
      <alignment vertical="center"/>
    </xf>
    <xf numFmtId="41" fontId="113" fillId="0" borderId="0" xfId="83" applyNumberFormat="1" applyFont="1" applyAlignment="1">
      <alignment vertical="center"/>
    </xf>
    <xf numFmtId="5" fontId="52" fillId="0" borderId="0" xfId="83" applyNumberFormat="1" applyFont="1" applyAlignment="1">
      <alignment vertical="center"/>
    </xf>
    <xf numFmtId="41" fontId="114" fillId="0" borderId="0" xfId="83" applyNumberFormat="1" applyFont="1" applyAlignment="1">
      <alignment vertical="center"/>
    </xf>
    <xf numFmtId="41" fontId="113" fillId="41" borderId="216" xfId="83" applyNumberFormat="1" applyFont="1" applyFill="1" applyBorder="1" applyAlignment="1">
      <alignment vertical="center"/>
    </xf>
    <xf numFmtId="41" fontId="113" fillId="0" borderId="126" xfId="83" applyNumberFormat="1" applyFont="1" applyBorder="1" applyAlignment="1" applyProtection="1">
      <alignment vertical="center"/>
      <protection locked="0"/>
    </xf>
    <xf numFmtId="41" fontId="113" fillId="0" borderId="14" xfId="83" applyNumberFormat="1" applyFont="1" applyBorder="1" applyAlignment="1" applyProtection="1">
      <alignment vertical="center"/>
      <protection locked="0"/>
    </xf>
    <xf numFmtId="41" fontId="113" fillId="0" borderId="117" xfId="83" applyNumberFormat="1" applyFont="1" applyBorder="1" applyAlignment="1" applyProtection="1">
      <alignment vertical="center"/>
      <protection locked="0"/>
    </xf>
    <xf numFmtId="41" fontId="113" fillId="0" borderId="15" xfId="83" applyNumberFormat="1" applyFont="1" applyBorder="1" applyAlignment="1" applyProtection="1">
      <alignment vertical="center"/>
      <protection locked="0"/>
    </xf>
    <xf numFmtId="41" fontId="113" fillId="0" borderId="218" xfId="83" applyNumberFormat="1" applyFont="1" applyBorder="1" applyAlignment="1" applyProtection="1">
      <alignment vertical="center"/>
      <protection locked="0"/>
    </xf>
    <xf numFmtId="41" fontId="6" fillId="0" borderId="127" xfId="71" applyNumberFormat="1" applyBorder="1" applyAlignment="1" applyProtection="1">
      <alignment vertical="center" wrapText="1"/>
      <protection locked="0"/>
    </xf>
    <xf numFmtId="41" fontId="6" fillId="0" borderId="18" xfId="71" applyNumberFormat="1" applyBorder="1" applyAlignment="1" applyProtection="1">
      <alignment vertical="center" wrapText="1"/>
      <protection locked="0"/>
    </xf>
    <xf numFmtId="0" fontId="52" fillId="0" borderId="0" xfId="71" applyFont="1" applyAlignment="1">
      <alignment vertical="center"/>
    </xf>
    <xf numFmtId="0" fontId="6" fillId="0" borderId="0" xfId="71" applyAlignment="1">
      <alignment horizontal="left" vertical="center" indent="1"/>
    </xf>
    <xf numFmtId="41" fontId="113" fillId="0" borderId="117" xfId="83" applyNumberFormat="1" applyFont="1" applyBorder="1" applyAlignment="1" applyProtection="1">
      <alignment vertical="center" wrapText="1"/>
      <protection locked="0"/>
    </xf>
    <xf numFmtId="41" fontId="113" fillId="0" borderId="15" xfId="83" applyNumberFormat="1" applyFont="1" applyBorder="1" applyAlignment="1" applyProtection="1">
      <alignment vertical="center" wrapText="1"/>
      <protection locked="0"/>
    </xf>
    <xf numFmtId="41" fontId="113" fillId="0" borderId="127" xfId="83" applyNumberFormat="1" applyFont="1" applyBorder="1" applyAlignment="1" applyProtection="1">
      <alignment vertical="center" wrapText="1"/>
      <protection locked="0"/>
    </xf>
    <xf numFmtId="41" fontId="113" fillId="0" borderId="18" xfId="83" applyNumberFormat="1" applyFont="1" applyBorder="1" applyAlignment="1" applyProtection="1">
      <alignment vertical="center" wrapText="1"/>
      <protection locked="0"/>
    </xf>
    <xf numFmtId="5" fontId="51" fillId="0" borderId="0" xfId="83" applyNumberFormat="1" applyFont="1" applyAlignment="1">
      <alignment horizontal="left" vertical="center" indent="1"/>
    </xf>
    <xf numFmtId="0" fontId="51" fillId="0" borderId="0" xfId="71" applyFont="1" applyAlignment="1">
      <alignment horizontal="left" vertical="center" indent="1"/>
    </xf>
    <xf numFmtId="0" fontId="51" fillId="0" borderId="0" xfId="84" applyFont="1" applyAlignment="1">
      <alignment horizontal="left" vertical="center" indent="1"/>
    </xf>
    <xf numFmtId="42" fontId="27" fillId="31" borderId="43" xfId="83" applyNumberFormat="1" applyFont="1" applyFill="1" applyBorder="1" applyAlignment="1">
      <alignment vertical="center"/>
    </xf>
    <xf numFmtId="42" fontId="113" fillId="35" borderId="42" xfId="83" applyNumberFormat="1" applyFont="1" applyFill="1" applyBorder="1" applyAlignment="1">
      <alignment vertical="center"/>
    </xf>
    <xf numFmtId="42" fontId="113" fillId="35" borderId="95" xfId="83" applyNumberFormat="1" applyFont="1" applyFill="1" applyBorder="1" applyAlignment="1">
      <alignment vertical="center"/>
    </xf>
    <xf numFmtId="42" fontId="113" fillId="36" borderId="95" xfId="83" applyNumberFormat="1" applyFont="1" applyFill="1" applyBorder="1" applyAlignment="1">
      <alignment vertical="center"/>
    </xf>
    <xf numFmtId="42" fontId="113" fillId="36" borderId="101" xfId="83" applyNumberFormat="1" applyFont="1" applyFill="1" applyBorder="1" applyAlignment="1">
      <alignment vertical="center"/>
    </xf>
    <xf numFmtId="0" fontId="3" fillId="0" borderId="0" xfId="38" applyFill="1" applyBorder="1" applyAlignment="1" applyProtection="1">
      <alignment horizontal="left" indent="1"/>
    </xf>
    <xf numFmtId="0" fontId="123" fillId="0" borderId="0" xfId="44" applyFont="1"/>
    <xf numFmtId="0" fontId="57" fillId="28" borderId="13" xfId="44" applyFont="1" applyFill="1" applyBorder="1" applyAlignment="1" applyProtection="1">
      <alignment horizontal="center"/>
      <protection locked="0"/>
    </xf>
    <xf numFmtId="6" fontId="57" fillId="0" borderId="0" xfId="44" applyNumberFormat="1" applyFont="1"/>
    <xf numFmtId="0" fontId="123" fillId="31" borderId="157" xfId="44" applyFont="1" applyFill="1" applyBorder="1" applyAlignment="1">
      <alignment vertical="center"/>
    </xf>
    <xf numFmtId="0" fontId="57" fillId="31" borderId="158" xfId="44" applyFont="1" applyFill="1" applyBorder="1" applyAlignment="1">
      <alignment vertical="center"/>
    </xf>
    <xf numFmtId="6" fontId="123" fillId="31" borderId="158" xfId="44" applyNumberFormat="1" applyFont="1" applyFill="1" applyBorder="1" applyAlignment="1">
      <alignment horizontal="right" vertical="center"/>
    </xf>
    <xf numFmtId="0" fontId="57" fillId="0" borderId="0" xfId="44" applyFont="1"/>
    <xf numFmtId="6" fontId="123" fillId="0" borderId="0" xfId="44" applyNumberFormat="1" applyFont="1" applyAlignment="1">
      <alignment horizontal="right"/>
    </xf>
    <xf numFmtId="166" fontId="57" fillId="0" borderId="0" xfId="44" applyNumberFormat="1" applyFont="1"/>
    <xf numFmtId="166" fontId="57" fillId="28" borderId="0" xfId="44" applyNumberFormat="1" applyFont="1" applyFill="1" applyProtection="1">
      <protection locked="0"/>
    </xf>
    <xf numFmtId="0" fontId="57" fillId="0" borderId="10" xfId="44" applyFont="1" applyBorder="1"/>
    <xf numFmtId="166" fontId="57" fillId="28" borderId="10" xfId="44" applyNumberFormat="1" applyFont="1" applyFill="1" applyBorder="1" applyProtection="1">
      <protection locked="0"/>
    </xf>
    <xf numFmtId="9" fontId="57" fillId="0" borderId="0" xfId="44" applyNumberFormat="1" applyFont="1"/>
    <xf numFmtId="9" fontId="57" fillId="28" borderId="10" xfId="44" applyNumberFormat="1" applyFont="1" applyFill="1" applyBorder="1" applyProtection="1">
      <protection locked="0"/>
    </xf>
    <xf numFmtId="0" fontId="57" fillId="31" borderId="158" xfId="44" applyFont="1" applyFill="1" applyBorder="1"/>
    <xf numFmtId="6" fontId="57" fillId="31" borderId="159" xfId="44" applyNumberFormat="1" applyFont="1" applyFill="1" applyBorder="1"/>
    <xf numFmtId="0" fontId="57" fillId="0" borderId="10" xfId="44" quotePrefix="1" applyFont="1" applyBorder="1"/>
    <xf numFmtId="0" fontId="58" fillId="0" borderId="0" xfId="44" applyFont="1"/>
    <xf numFmtId="44" fontId="57" fillId="31" borderId="0" xfId="44" applyNumberFormat="1" applyFont="1" applyFill="1" applyProtection="1">
      <protection locked="0"/>
    </xf>
    <xf numFmtId="37" fontId="57" fillId="0" borderId="10" xfId="44" applyNumberFormat="1" applyFont="1" applyBorder="1"/>
    <xf numFmtId="166" fontId="123" fillId="0" borderId="0" xfId="44" applyNumberFormat="1" applyFont="1"/>
    <xf numFmtId="0" fontId="123" fillId="35" borderId="219" xfId="44" applyFont="1" applyFill="1" applyBorder="1" applyAlignment="1">
      <alignment vertical="center"/>
    </xf>
    <xf numFmtId="0" fontId="57" fillId="35" borderId="220" xfId="44" applyFont="1" applyFill="1" applyBorder="1" applyAlignment="1">
      <alignment vertical="center"/>
    </xf>
    <xf numFmtId="0" fontId="123" fillId="35" borderId="220" xfId="44" applyFont="1" applyFill="1" applyBorder="1" applyAlignment="1">
      <alignment vertical="center"/>
    </xf>
    <xf numFmtId="166" fontId="123" fillId="35" borderId="221" xfId="44" applyNumberFormat="1" applyFont="1" applyFill="1" applyBorder="1" applyAlignment="1">
      <alignment vertical="center"/>
    </xf>
    <xf numFmtId="49" fontId="90" fillId="0" borderId="0" xfId="0" applyNumberFormat="1" applyFont="1" applyAlignment="1" applyProtection="1">
      <alignment horizontal="center"/>
      <protection locked="0"/>
    </xf>
    <xf numFmtId="0" fontId="1" fillId="24" borderId="0" xfId="56" applyFill="1" applyProtection="1">
      <protection locked="0"/>
    </xf>
    <xf numFmtId="0" fontId="14" fillId="28" borderId="13" xfId="56" applyFont="1" applyFill="1" applyBorder="1" applyAlignment="1" applyProtection="1">
      <alignment vertical="center"/>
      <protection locked="0"/>
    </xf>
    <xf numFmtId="0" fontId="14" fillId="28" borderId="66" xfId="56" applyFont="1" applyFill="1" applyBorder="1" applyAlignment="1" applyProtection="1">
      <alignment vertical="center"/>
      <protection locked="0"/>
    </xf>
    <xf numFmtId="0" fontId="14" fillId="28" borderId="23" xfId="56" applyFont="1" applyFill="1" applyBorder="1" applyAlignment="1" applyProtection="1">
      <alignment vertical="center"/>
      <protection locked="0"/>
    </xf>
    <xf numFmtId="0" fontId="14" fillId="28" borderId="17" xfId="56" applyFont="1" applyFill="1" applyBorder="1" applyAlignment="1" applyProtection="1">
      <alignment vertical="center"/>
      <protection locked="0"/>
    </xf>
    <xf numFmtId="0" fontId="82" fillId="0" borderId="0" xfId="0" applyFont="1"/>
    <xf numFmtId="0" fontId="0" fillId="28" borderId="13" xfId="0" applyFill="1" applyBorder="1" applyAlignment="1" applyProtection="1">
      <alignment horizontal="center" vertical="center"/>
      <protection locked="0"/>
    </xf>
    <xf numFmtId="1" fontId="4" fillId="24" borderId="16" xfId="58" applyNumberFormat="1" applyFont="1" applyFill="1" applyBorder="1" applyAlignment="1" applyProtection="1">
      <alignment horizontal="right" vertical="top"/>
      <protection locked="0"/>
    </xf>
    <xf numFmtId="1" fontId="4" fillId="24" borderId="13" xfId="58" applyNumberFormat="1" applyFont="1" applyFill="1" applyBorder="1" applyAlignment="1" applyProtection="1">
      <alignment horizontal="right" vertical="top"/>
      <protection locked="0"/>
    </xf>
    <xf numFmtId="1" fontId="4" fillId="24" borderId="17" xfId="58" applyNumberFormat="1" applyFont="1" applyFill="1" applyBorder="1" applyAlignment="1" applyProtection="1">
      <alignment horizontal="right" vertical="top"/>
      <protection locked="0"/>
    </xf>
    <xf numFmtId="1" fontId="4" fillId="24" borderId="20" xfId="58" applyNumberFormat="1" applyFont="1" applyFill="1" applyBorder="1" applyAlignment="1" applyProtection="1">
      <alignment horizontal="right" vertical="top"/>
      <protection locked="0"/>
    </xf>
    <xf numFmtId="1" fontId="4" fillId="24" borderId="21" xfId="58" applyNumberFormat="1" applyFont="1" applyFill="1" applyBorder="1" applyAlignment="1" applyProtection="1">
      <alignment horizontal="right" vertical="top"/>
      <protection locked="0"/>
    </xf>
    <xf numFmtId="1" fontId="4" fillId="24" borderId="75" xfId="58" applyNumberFormat="1" applyFont="1" applyFill="1" applyBorder="1" applyAlignment="1" applyProtection="1">
      <alignment horizontal="right" vertical="top"/>
      <protection locked="0"/>
    </xf>
    <xf numFmtId="1" fontId="4" fillId="24" borderId="66" xfId="58" applyNumberFormat="1" applyFont="1" applyFill="1" applyBorder="1" applyAlignment="1" applyProtection="1">
      <alignment horizontal="right" vertical="top"/>
      <protection locked="0"/>
    </xf>
    <xf numFmtId="1" fontId="4" fillId="24" borderId="22" xfId="58" applyNumberFormat="1" applyFont="1" applyFill="1" applyBorder="1" applyAlignment="1" applyProtection="1">
      <alignment horizontal="right" vertical="top"/>
      <protection locked="0"/>
    </xf>
    <xf numFmtId="0" fontId="127" fillId="0" borderId="0" xfId="0" applyFont="1"/>
    <xf numFmtId="0" fontId="128" fillId="0" borderId="0" xfId="0" applyFont="1"/>
    <xf numFmtId="42" fontId="0" fillId="0" borderId="0" xfId="0" applyNumberFormat="1"/>
    <xf numFmtId="0" fontId="0" fillId="0" borderId="10" xfId="0" applyBorder="1"/>
    <xf numFmtId="42" fontId="0" fillId="0" borderId="10" xfId="0" applyNumberFormat="1" applyBorder="1"/>
    <xf numFmtId="0" fontId="123" fillId="31" borderId="159" xfId="44" applyFont="1" applyFill="1" applyBorder="1" applyAlignment="1">
      <alignment horizontal="right" vertical="center" wrapText="1"/>
    </xf>
    <xf numFmtId="0" fontId="123" fillId="0" borderId="0" xfId="44" applyFont="1" applyAlignment="1">
      <alignment horizontal="right" wrapText="1"/>
    </xf>
    <xf numFmtId="42" fontId="57" fillId="0" borderId="0" xfId="44" applyNumberFormat="1" applyFont="1"/>
    <xf numFmtId="166" fontId="57" fillId="0" borderId="10" xfId="44" applyNumberFormat="1" applyFont="1" applyBorder="1"/>
    <xf numFmtId="0" fontId="57" fillId="0" borderId="0" xfId="44" applyFont="1" applyAlignment="1">
      <alignment vertical="center"/>
    </xf>
    <xf numFmtId="0" fontId="34" fillId="0" borderId="0" xfId="44" applyFont="1"/>
    <xf numFmtId="6" fontId="34" fillId="0" borderId="0" xfId="44" applyNumberFormat="1" applyFont="1"/>
    <xf numFmtId="0" fontId="0" fillId="30" borderId="13" xfId="0" applyFill="1" applyBorder="1" applyAlignment="1" applyProtection="1">
      <alignment wrapText="1"/>
      <protection locked="0"/>
    </xf>
    <xf numFmtId="42" fontId="0" fillId="30" borderId="24" xfId="0" applyNumberFormat="1" applyFill="1" applyBorder="1" applyAlignment="1" applyProtection="1">
      <alignment wrapText="1"/>
      <protection locked="0"/>
    </xf>
    <xf numFmtId="0" fontId="1" fillId="24" borderId="0" xfId="56" applyFill="1"/>
    <xf numFmtId="166" fontId="14" fillId="24" borderId="0" xfId="29" applyNumberFormat="1" applyFont="1" applyFill="1" applyBorder="1" applyProtection="1"/>
    <xf numFmtId="0" fontId="92" fillId="28" borderId="13" xfId="0" applyFont="1" applyFill="1" applyBorder="1" applyProtection="1">
      <protection locked="0"/>
    </xf>
    <xf numFmtId="166" fontId="81" fillId="28" borderId="13" xfId="29" applyNumberFormat="1" applyFont="1" applyFill="1" applyBorder="1" applyProtection="1">
      <protection locked="0"/>
    </xf>
    <xf numFmtId="166" fontId="81" fillId="28" borderId="17" xfId="29" applyNumberFormat="1" applyFont="1" applyFill="1" applyBorder="1" applyProtection="1">
      <protection locked="0"/>
    </xf>
    <xf numFmtId="37" fontId="14" fillId="0" borderId="64" xfId="0" applyNumberFormat="1" applyFont="1" applyBorder="1" applyAlignment="1">
      <alignment horizontal="center" vertical="center" wrapText="1"/>
    </xf>
    <xf numFmtId="166" fontId="14" fillId="0" borderId="65" xfId="0" applyNumberFormat="1" applyFont="1" applyBorder="1" applyAlignment="1">
      <alignment horizontal="center" vertical="center" wrapText="1"/>
    </xf>
    <xf numFmtId="0" fontId="14" fillId="35" borderId="83" xfId="56" applyFont="1" applyFill="1" applyBorder="1" applyProtection="1">
      <protection locked="0"/>
    </xf>
    <xf numFmtId="42" fontId="101" fillId="0" borderId="209" xfId="0" applyNumberFormat="1" applyFont="1" applyBorder="1" applyAlignment="1" applyProtection="1">
      <alignment vertical="center"/>
      <protection locked="0"/>
    </xf>
    <xf numFmtId="42" fontId="101" fillId="0" borderId="208" xfId="0" applyNumberFormat="1" applyFont="1" applyBorder="1" applyAlignment="1" applyProtection="1">
      <alignment vertical="center"/>
      <protection locked="0"/>
    </xf>
    <xf numFmtId="42" fontId="101" fillId="0" borderId="206" xfId="0" applyNumberFormat="1" applyFont="1" applyBorder="1" applyAlignment="1" applyProtection="1">
      <alignment vertical="center"/>
      <protection locked="0"/>
    </xf>
    <xf numFmtId="42" fontId="101" fillId="0" borderId="205" xfId="0" applyNumberFormat="1" applyFont="1" applyBorder="1" applyAlignment="1" applyProtection="1">
      <alignment vertical="center"/>
      <protection locked="0"/>
    </xf>
    <xf numFmtId="42" fontId="101" fillId="0" borderId="203" xfId="0" applyNumberFormat="1" applyFont="1" applyBorder="1" applyAlignment="1" applyProtection="1">
      <alignment vertical="center" wrapText="1"/>
      <protection locked="0"/>
    </xf>
    <xf numFmtId="42" fontId="101" fillId="0" borderId="202" xfId="0" applyNumberFormat="1" applyFont="1" applyBorder="1" applyAlignment="1" applyProtection="1">
      <alignment vertical="center" wrapText="1"/>
      <protection locked="0"/>
    </xf>
    <xf numFmtId="42" fontId="101" fillId="0" borderId="174" xfId="0" applyNumberFormat="1" applyFont="1" applyBorder="1" applyAlignment="1" applyProtection="1">
      <alignment vertical="center"/>
      <protection locked="0"/>
    </xf>
    <xf numFmtId="42" fontId="101" fillId="0" borderId="190" xfId="0" applyNumberFormat="1" applyFont="1" applyBorder="1" applyAlignment="1" applyProtection="1">
      <alignment vertical="center"/>
      <protection locked="0"/>
    </xf>
    <xf numFmtId="42" fontId="101" fillId="0" borderId="186" xfId="0" applyNumberFormat="1" applyFont="1" applyBorder="1" applyAlignment="1" applyProtection="1">
      <alignment vertical="center"/>
      <protection locked="0"/>
    </xf>
    <xf numFmtId="42" fontId="101" fillId="0" borderId="185" xfId="0" applyNumberFormat="1" applyFont="1" applyBorder="1" applyAlignment="1" applyProtection="1">
      <alignment vertical="center"/>
      <protection locked="0"/>
    </xf>
    <xf numFmtId="42" fontId="101" fillId="0" borderId="180" xfId="0" applyNumberFormat="1" applyFont="1" applyBorder="1" applyAlignment="1" applyProtection="1">
      <alignment vertical="center" wrapText="1"/>
      <protection locked="0"/>
    </xf>
    <xf numFmtId="42" fontId="101" fillId="0" borderId="179" xfId="0" applyNumberFormat="1" applyFont="1" applyBorder="1" applyAlignment="1" applyProtection="1">
      <alignment vertical="center" wrapText="1"/>
      <protection locked="0"/>
    </xf>
    <xf numFmtId="42" fontId="101" fillId="0" borderId="192" xfId="0" applyNumberFormat="1" applyFont="1" applyBorder="1" applyAlignment="1" applyProtection="1">
      <alignment vertical="center"/>
      <protection locked="0"/>
    </xf>
    <xf numFmtId="42" fontId="101" fillId="0" borderId="188" xfId="0" applyNumberFormat="1" applyFont="1" applyBorder="1" applyAlignment="1" applyProtection="1">
      <alignment vertical="center"/>
      <protection locked="0"/>
    </xf>
    <xf numFmtId="42" fontId="101" fillId="0" borderId="180" xfId="0" applyNumberFormat="1" applyFont="1" applyBorder="1" applyAlignment="1" applyProtection="1">
      <alignment vertical="center"/>
      <protection locked="0"/>
    </xf>
    <xf numFmtId="42" fontId="101" fillId="0" borderId="182" xfId="0" applyNumberFormat="1" applyFont="1" applyBorder="1" applyAlignment="1" applyProtection="1">
      <alignment vertical="center"/>
      <protection locked="0"/>
    </xf>
    <xf numFmtId="42" fontId="101" fillId="0" borderId="179" xfId="0" applyNumberFormat="1" applyFont="1" applyBorder="1" applyAlignment="1" applyProtection="1">
      <alignment vertical="center"/>
      <protection locked="0"/>
    </xf>
    <xf numFmtId="42" fontId="101" fillId="0" borderId="186" xfId="0" applyNumberFormat="1" applyFont="1" applyBorder="1" applyAlignment="1" applyProtection="1">
      <alignment vertical="center" wrapText="1"/>
      <protection locked="0"/>
    </xf>
    <xf numFmtId="42" fontId="101" fillId="0" borderId="188" xfId="0" applyNumberFormat="1" applyFont="1" applyBorder="1" applyAlignment="1" applyProtection="1">
      <alignment vertical="center" wrapText="1"/>
      <protection locked="0"/>
    </xf>
    <xf numFmtId="42" fontId="101" fillId="0" borderId="182" xfId="0" applyNumberFormat="1" applyFont="1" applyBorder="1" applyAlignment="1" applyProtection="1">
      <alignment vertical="center" wrapText="1"/>
      <protection locked="0"/>
    </xf>
    <xf numFmtId="42" fontId="101" fillId="0" borderId="185" xfId="0" applyNumberFormat="1" applyFont="1" applyBorder="1" applyAlignment="1" applyProtection="1">
      <alignment vertical="center" wrapText="1"/>
      <protection locked="0"/>
    </xf>
    <xf numFmtId="0" fontId="6" fillId="0" borderId="0" xfId="82"/>
    <xf numFmtId="0" fontId="6" fillId="0" borderId="0" xfId="82" applyAlignment="1">
      <alignment vertical="top"/>
    </xf>
    <xf numFmtId="0" fontId="6" fillId="0" borderId="0" xfId="71"/>
    <xf numFmtId="5" fontId="112" fillId="0" borderId="0" xfId="83" applyNumberFormat="1" applyFont="1" applyAlignment="1">
      <alignment vertical="center"/>
    </xf>
    <xf numFmtId="3" fontId="113" fillId="0" borderId="0" xfId="83" applyNumberFormat="1" applyFont="1"/>
    <xf numFmtId="0" fontId="113" fillId="0" borderId="0" xfId="84" applyFont="1"/>
    <xf numFmtId="5" fontId="113" fillId="0" borderId="0" xfId="83" applyNumberFormat="1" applyFont="1"/>
    <xf numFmtId="5" fontId="27" fillId="0" borderId="0" xfId="83" applyNumberFormat="1" applyFont="1"/>
    <xf numFmtId="5" fontId="114" fillId="0" borderId="0" xfId="83" applyNumberFormat="1" applyFont="1"/>
    <xf numFmtId="0" fontId="114" fillId="0" borderId="0" xfId="83" applyFont="1"/>
    <xf numFmtId="5" fontId="27" fillId="0" borderId="0" xfId="83" applyNumberFormat="1" applyFont="1" applyAlignment="1">
      <alignment horizontal="center" vertical="center" wrapText="1"/>
    </xf>
    <xf numFmtId="0" fontId="6" fillId="0" borderId="0" xfId="71" applyAlignment="1">
      <alignment horizontal="left" indent="1"/>
    </xf>
    <xf numFmtId="41" fontId="113" fillId="40" borderId="77" xfId="83" applyNumberFormat="1" applyFont="1" applyFill="1" applyBorder="1" applyAlignment="1">
      <alignment vertical="center"/>
    </xf>
    <xf numFmtId="41" fontId="113" fillId="40" borderId="78" xfId="83" applyNumberFormat="1" applyFont="1" applyFill="1" applyBorder="1" applyAlignment="1">
      <alignment vertical="center"/>
    </xf>
    <xf numFmtId="41" fontId="113" fillId="40" borderId="92" xfId="83" applyNumberFormat="1" applyFont="1" applyFill="1" applyBorder="1" applyAlignment="1">
      <alignment vertical="center"/>
    </xf>
    <xf numFmtId="5" fontId="113" fillId="0" borderId="0" xfId="83" applyNumberFormat="1" applyFont="1" applyAlignment="1">
      <alignment vertical="center"/>
    </xf>
    <xf numFmtId="3" fontId="113" fillId="0" borderId="0" xfId="83" applyNumberFormat="1" applyFont="1" applyAlignment="1">
      <alignment vertical="center"/>
    </xf>
    <xf numFmtId="5" fontId="27" fillId="0" borderId="0" xfId="83" applyNumberFormat="1" applyFont="1" applyAlignment="1">
      <alignment vertical="center"/>
    </xf>
    <xf numFmtId="5" fontId="114" fillId="0" borderId="0" xfId="83" applyNumberFormat="1" applyFont="1" applyAlignment="1">
      <alignment vertical="center"/>
    </xf>
    <xf numFmtId="3" fontId="6" fillId="0" borderId="0" xfId="83" applyNumberFormat="1" applyFont="1" applyAlignment="1">
      <alignment vertical="center"/>
    </xf>
    <xf numFmtId="0" fontId="6" fillId="0" borderId="0" xfId="71" applyAlignment="1">
      <alignment vertical="center"/>
    </xf>
    <xf numFmtId="0" fontId="6" fillId="0" borderId="0" xfId="83" applyFont="1" applyAlignment="1">
      <alignment vertical="center"/>
    </xf>
    <xf numFmtId="168" fontId="6" fillId="0" borderId="0" xfId="83" applyNumberFormat="1" applyFont="1" applyAlignment="1">
      <alignment vertical="center"/>
    </xf>
    <xf numFmtId="41" fontId="113" fillId="40" borderId="83" xfId="83" applyNumberFormat="1" applyFont="1" applyFill="1" applyBorder="1" applyAlignment="1">
      <alignment vertical="center"/>
    </xf>
    <xf numFmtId="9" fontId="6" fillId="0" borderId="0" xfId="62" applyFont="1" applyFill="1" applyAlignment="1" applyProtection="1">
      <alignment vertical="center"/>
    </xf>
    <xf numFmtId="41" fontId="115" fillId="0" borderId="0" xfId="71" applyNumberFormat="1" applyFont="1" applyAlignment="1">
      <alignment vertical="center"/>
    </xf>
    <xf numFmtId="165" fontId="6" fillId="0" borderId="0" xfId="62" applyNumberFormat="1" applyFont="1" applyFill="1" applyBorder="1" applyAlignment="1" applyProtection="1">
      <alignment vertical="center"/>
    </xf>
    <xf numFmtId="9" fontId="6" fillId="0" borderId="0" xfId="62" applyFont="1" applyFill="1" applyBorder="1" applyAlignment="1" applyProtection="1">
      <alignment horizontal="right" vertical="center"/>
    </xf>
    <xf numFmtId="5" fontId="6" fillId="0" borderId="0" xfId="83" applyNumberFormat="1" applyFont="1" applyAlignment="1">
      <alignment horizontal="center" vertical="center"/>
    </xf>
    <xf numFmtId="0" fontId="6" fillId="0" borderId="0" xfId="84" applyAlignment="1">
      <alignment vertical="center"/>
    </xf>
    <xf numFmtId="41" fontId="6" fillId="0" borderId="0" xfId="82" applyNumberFormat="1"/>
    <xf numFmtId="168" fontId="6" fillId="0" borderId="0" xfId="83" applyNumberFormat="1" applyFont="1" applyAlignment="1">
      <alignment horizontal="center" vertical="center"/>
    </xf>
    <xf numFmtId="168" fontId="113" fillId="0" borderId="0" xfId="83" applyNumberFormat="1" applyFont="1" applyAlignment="1">
      <alignment vertical="center"/>
    </xf>
    <xf numFmtId="41" fontId="6" fillId="0" borderId="0" xfId="71" applyNumberFormat="1" applyAlignment="1">
      <alignment vertical="center"/>
    </xf>
    <xf numFmtId="0" fontId="6" fillId="0" borderId="0" xfId="71" applyAlignment="1">
      <alignment wrapText="1"/>
    </xf>
    <xf numFmtId="0" fontId="27" fillId="0" borderId="0" xfId="82" applyFont="1" applyAlignment="1">
      <alignment horizontal="left"/>
    </xf>
    <xf numFmtId="0" fontId="6" fillId="0" borderId="0" xfId="82" applyAlignment="1">
      <alignment horizontal="left" indent="1"/>
    </xf>
    <xf numFmtId="0" fontId="116" fillId="0" borderId="0" xfId="82" applyFont="1"/>
    <xf numFmtId="0" fontId="27" fillId="0" borderId="0" xfId="82" applyFont="1" applyAlignment="1">
      <alignment vertical="top"/>
    </xf>
    <xf numFmtId="0" fontId="27" fillId="0" borderId="0" xfId="82" applyFont="1" applyAlignment="1">
      <alignment horizontal="right" vertical="top"/>
    </xf>
    <xf numFmtId="0" fontId="117" fillId="0" borderId="0" xfId="82" applyFont="1" applyAlignment="1">
      <alignment horizontal="left" vertical="top"/>
    </xf>
    <xf numFmtId="0" fontId="118" fillId="0" borderId="0" xfId="82" applyFont="1" applyAlignment="1">
      <alignment horizontal="left"/>
    </xf>
    <xf numFmtId="0" fontId="27" fillId="0" borderId="0" xfId="82" applyFont="1" applyAlignment="1">
      <alignment wrapText="1"/>
    </xf>
    <xf numFmtId="0" fontId="51" fillId="0" borderId="0" xfId="82" applyFont="1" applyAlignment="1">
      <alignment vertical="top" wrapText="1"/>
    </xf>
    <xf numFmtId="0" fontId="119" fillId="0" borderId="0" xfId="82" applyFont="1" applyAlignment="1">
      <alignment horizontal="left" vertical="top" wrapText="1"/>
    </xf>
    <xf numFmtId="0" fontId="119" fillId="0" borderId="0" xfId="82" applyFont="1" applyAlignment="1">
      <alignment vertical="top" wrapText="1"/>
    </xf>
    <xf numFmtId="0" fontId="120" fillId="0" borderId="0" xfId="82" applyFont="1" applyAlignment="1">
      <alignment horizontal="center" vertical="top" wrapText="1"/>
    </xf>
    <xf numFmtId="0" fontId="27" fillId="0" borderId="0" xfId="82" applyFont="1"/>
    <xf numFmtId="0" fontId="121" fillId="0" borderId="0" xfId="82" applyFont="1" applyAlignment="1">
      <alignment horizontal="center" vertical="top" wrapText="1"/>
    </xf>
    <xf numFmtId="0" fontId="51" fillId="0" borderId="0" xfId="82" applyFont="1" applyAlignment="1">
      <alignment wrapText="1"/>
    </xf>
    <xf numFmtId="0" fontId="1" fillId="24" borderId="0" xfId="58" applyFill="1" applyProtection="1">
      <protection locked="0"/>
    </xf>
    <xf numFmtId="0" fontId="4" fillId="24" borderId="67" xfId="58" applyFont="1" applyFill="1" applyBorder="1" applyAlignment="1" applyProtection="1">
      <alignment vertical="top" wrapText="1"/>
      <protection locked="0"/>
    </xf>
    <xf numFmtId="1" fontId="4" fillId="24" borderId="70" xfId="58" applyNumberFormat="1" applyFont="1" applyFill="1" applyBorder="1" applyAlignment="1" applyProtection="1">
      <alignment horizontal="right" vertical="top" wrapText="1"/>
      <protection locked="0"/>
    </xf>
    <xf numFmtId="1" fontId="4" fillId="24" borderId="51" xfId="58" applyNumberFormat="1" applyFont="1" applyFill="1" applyBorder="1" applyAlignment="1" applyProtection="1">
      <alignment horizontal="right" vertical="top" wrapText="1"/>
      <protection locked="0"/>
    </xf>
    <xf numFmtId="9" fontId="4" fillId="24" borderId="71" xfId="61" applyFont="1" applyFill="1" applyBorder="1" applyAlignment="1" applyProtection="1">
      <alignment horizontal="right" vertical="top"/>
      <protection locked="0"/>
    </xf>
    <xf numFmtId="0" fontId="4" fillId="24" borderId="68" xfId="58" applyFont="1" applyFill="1" applyBorder="1" applyAlignment="1" applyProtection="1">
      <alignment vertical="top" wrapText="1"/>
      <protection locked="0"/>
    </xf>
    <xf numFmtId="0" fontId="4" fillId="24" borderId="69" xfId="58" applyFont="1" applyFill="1" applyBorder="1" applyAlignment="1" applyProtection="1">
      <alignment vertical="top" wrapText="1"/>
      <protection locked="0"/>
    </xf>
    <xf numFmtId="1" fontId="4" fillId="24" borderId="22" xfId="58" applyNumberFormat="1" applyFont="1" applyFill="1" applyBorder="1" applyAlignment="1" applyProtection="1">
      <alignment horizontal="right" vertical="top" wrapText="1"/>
      <protection locked="0"/>
    </xf>
    <xf numFmtId="1" fontId="4" fillId="24" borderId="17" xfId="58" applyNumberFormat="1" applyFont="1" applyFill="1" applyBorder="1" applyAlignment="1" applyProtection="1">
      <alignment horizontal="right" vertical="top" wrapText="1"/>
      <protection locked="0"/>
    </xf>
    <xf numFmtId="9" fontId="4" fillId="24" borderId="125" xfId="61" applyFont="1" applyFill="1" applyBorder="1" applyAlignment="1" applyProtection="1">
      <alignment horizontal="right" vertical="top"/>
      <protection locked="0"/>
    </xf>
    <xf numFmtId="0" fontId="92" fillId="24" borderId="0" xfId="0" applyFont="1" applyFill="1" applyAlignment="1" applyProtection="1">
      <alignment vertical="center"/>
      <protection locked="0"/>
    </xf>
    <xf numFmtId="0" fontId="62" fillId="0" borderId="0" xfId="57" applyFont="1" applyAlignment="1" applyProtection="1">
      <alignment horizontal="left" vertical="center"/>
      <protection locked="0"/>
    </xf>
    <xf numFmtId="0" fontId="29" fillId="0" borderId="0" xfId="57" applyFont="1" applyAlignment="1" applyProtection="1">
      <alignment vertical="center"/>
      <protection locked="0"/>
    </xf>
    <xf numFmtId="0" fontId="29" fillId="0" borderId="10" xfId="57" applyFont="1" applyBorder="1" applyAlignment="1" applyProtection="1">
      <alignment vertical="center"/>
      <protection locked="0"/>
    </xf>
    <xf numFmtId="10" fontId="29" fillId="28" borderId="13" xfId="57" applyNumberFormat="1" applyFont="1" applyFill="1" applyBorder="1" applyAlignment="1" applyProtection="1">
      <alignment horizontal="center" vertical="center"/>
      <protection locked="0"/>
    </xf>
    <xf numFmtId="10" fontId="29" fillId="28" borderId="53" xfId="57" applyNumberFormat="1" applyFont="1" applyFill="1" applyBorder="1" applyAlignment="1" applyProtection="1">
      <alignment horizontal="center" vertical="center"/>
      <protection locked="0"/>
    </xf>
    <xf numFmtId="0" fontId="27" fillId="28" borderId="55" xfId="57" applyFill="1" applyBorder="1" applyAlignment="1" applyProtection="1">
      <alignment horizontal="center" vertical="center"/>
      <protection locked="0"/>
    </xf>
    <xf numFmtId="166" fontId="26" fillId="28" borderId="56" xfId="57" applyNumberFormat="1" applyFont="1" applyFill="1" applyBorder="1" applyAlignment="1" applyProtection="1">
      <alignment horizontal="right" vertical="center"/>
      <protection locked="0"/>
    </xf>
    <xf numFmtId="0" fontId="27" fillId="28" borderId="57" xfId="57" applyFill="1" applyBorder="1" applyAlignment="1" applyProtection="1">
      <alignment horizontal="center" vertical="center"/>
      <protection locked="0"/>
    </xf>
    <xf numFmtId="44" fontId="26" fillId="28" borderId="58" xfId="57" applyNumberFormat="1" applyFont="1" applyFill="1" applyBorder="1" applyAlignment="1" applyProtection="1">
      <alignment horizontal="right" vertical="center"/>
      <protection locked="0"/>
    </xf>
    <xf numFmtId="0" fontId="27" fillId="28" borderId="35" xfId="57" applyFill="1" applyBorder="1" applyAlignment="1" applyProtection="1">
      <alignment horizontal="center" vertical="center"/>
      <protection locked="0"/>
    </xf>
    <xf numFmtId="44" fontId="26" fillId="28" borderId="59" xfId="57" applyNumberFormat="1" applyFont="1" applyFill="1" applyBorder="1" applyAlignment="1" applyProtection="1">
      <alignment horizontal="right" vertical="center"/>
      <protection locked="0"/>
    </xf>
    <xf numFmtId="0" fontId="26" fillId="0" borderId="0" xfId="42" applyFont="1" applyAlignment="1" applyProtection="1">
      <alignment vertical="center"/>
      <protection locked="0"/>
    </xf>
    <xf numFmtId="0" fontId="4" fillId="24" borderId="0" xfId="55" applyFont="1" applyFill="1" applyProtection="1">
      <protection locked="0"/>
    </xf>
    <xf numFmtId="41" fontId="113" fillId="40" borderId="76" xfId="83" applyNumberFormat="1" applyFont="1" applyFill="1" applyBorder="1" applyAlignment="1">
      <alignment vertical="center"/>
    </xf>
    <xf numFmtId="41" fontId="113" fillId="0" borderId="222" xfId="68" applyNumberFormat="1" applyFont="1" applyFill="1" applyBorder="1" applyAlignment="1" applyProtection="1">
      <alignment vertical="center"/>
      <protection locked="0"/>
    </xf>
    <xf numFmtId="41" fontId="113" fillId="35" borderId="223" xfId="83" applyNumberFormat="1" applyFont="1" applyFill="1" applyBorder="1" applyAlignment="1">
      <alignment vertical="center"/>
    </xf>
    <xf numFmtId="9" fontId="4" fillId="24" borderId="72" xfId="61" applyFont="1" applyFill="1" applyBorder="1" applyAlignment="1" applyProtection="1">
      <alignment horizontal="center" vertical="top" wrapText="1"/>
      <protection locked="0"/>
    </xf>
    <xf numFmtId="9" fontId="4" fillId="24" borderId="73" xfId="61" applyFont="1" applyFill="1" applyBorder="1" applyAlignment="1" applyProtection="1">
      <alignment horizontal="center" vertical="top" wrapText="1"/>
      <protection locked="0"/>
    </xf>
    <xf numFmtId="9" fontId="4" fillId="24" borderId="74" xfId="61" applyFont="1" applyFill="1" applyBorder="1" applyAlignment="1" applyProtection="1">
      <alignment horizontal="center" vertical="top" wrapText="1"/>
      <protection locked="0"/>
    </xf>
    <xf numFmtId="0" fontId="90" fillId="0" borderId="0" xfId="0" applyFont="1" applyAlignment="1" applyProtection="1">
      <alignment horizontal="center"/>
      <protection locked="0"/>
    </xf>
    <xf numFmtId="0" fontId="0" fillId="0" borderId="0" xfId="0" applyAlignment="1" applyProtection="1">
      <alignment horizontal="left" wrapText="1"/>
      <protection locked="0"/>
    </xf>
    <xf numFmtId="0" fontId="89" fillId="0" borderId="0" xfId="0" applyFont="1" applyAlignment="1" applyProtection="1">
      <alignment vertical="top" wrapText="1"/>
      <protection locked="0"/>
    </xf>
    <xf numFmtId="0" fontId="0" fillId="0" borderId="94" xfId="0" applyBorder="1" applyProtection="1">
      <protection locked="0"/>
    </xf>
    <xf numFmtId="0" fontId="0" fillId="0" borderId="0" xfId="0" applyAlignment="1" applyProtection="1">
      <alignment horizontal="center" vertical="center"/>
      <protection locked="0"/>
    </xf>
    <xf numFmtId="0" fontId="89" fillId="0" borderId="0" xfId="0" applyFont="1" applyProtection="1">
      <protection locked="0"/>
    </xf>
    <xf numFmtId="0" fontId="0" fillId="0" borderId="94" xfId="0" applyBorder="1" applyAlignment="1" applyProtection="1">
      <alignment horizontal="left" vertical="top" wrapText="1"/>
      <protection locked="0"/>
    </xf>
    <xf numFmtId="166" fontId="13" fillId="24" borderId="0" xfId="29" applyNumberFormat="1" applyFont="1" applyFill="1" applyBorder="1" applyProtection="1"/>
    <xf numFmtId="9" fontId="81" fillId="27" borderId="0" xfId="61" applyFont="1" applyFill="1" applyProtection="1"/>
    <xf numFmtId="166" fontId="13" fillId="24" borderId="10" xfId="29" applyNumberFormat="1" applyFont="1" applyFill="1" applyBorder="1" applyProtection="1"/>
    <xf numFmtId="0" fontId="84" fillId="0" borderId="0" xfId="0" applyFont="1" applyAlignment="1">
      <alignment vertical="center"/>
    </xf>
    <xf numFmtId="41" fontId="113" fillId="0" borderId="218" xfId="83" applyNumberFormat="1" applyFont="1" applyBorder="1" applyAlignment="1" applyProtection="1">
      <alignment vertical="center" wrapText="1"/>
      <protection locked="0"/>
    </xf>
    <xf numFmtId="41" fontId="113" fillId="0" borderId="91" xfId="83" applyNumberFormat="1" applyFont="1" applyBorder="1" applyAlignment="1" applyProtection="1">
      <alignment vertical="center" wrapText="1"/>
      <protection locked="0"/>
    </xf>
    <xf numFmtId="170" fontId="13" fillId="24" borderId="108" xfId="61" applyNumberFormat="1" applyFont="1" applyFill="1" applyBorder="1" applyProtection="1">
      <protection locked="0"/>
    </xf>
    <xf numFmtId="170" fontId="13" fillId="24" borderId="107" xfId="61" applyNumberFormat="1" applyFont="1" applyFill="1" applyBorder="1" applyProtection="1">
      <protection locked="0"/>
    </xf>
    <xf numFmtId="170" fontId="13" fillId="24" borderId="109" xfId="61" applyNumberFormat="1" applyFont="1" applyFill="1" applyBorder="1" applyProtection="1">
      <protection locked="0"/>
    </xf>
    <xf numFmtId="167" fontId="13" fillId="28" borderId="113" xfId="28" applyNumberFormat="1" applyFont="1" applyFill="1" applyBorder="1" applyAlignment="1" applyProtection="1">
      <alignment horizontal="center" vertical="center"/>
      <protection locked="0"/>
    </xf>
    <xf numFmtId="167" fontId="13" fillId="28" borderId="118" xfId="28" applyNumberFormat="1" applyFont="1" applyFill="1" applyBorder="1" applyAlignment="1" applyProtection="1">
      <alignment horizontal="center" vertical="center"/>
      <protection locked="0"/>
    </xf>
    <xf numFmtId="0" fontId="14" fillId="0" borderId="0" xfId="56" applyFont="1" applyAlignment="1" applyProtection="1">
      <alignment vertical="center"/>
      <protection locked="0"/>
    </xf>
    <xf numFmtId="0" fontId="14" fillId="0" borderId="27" xfId="56" applyFont="1" applyBorder="1" applyAlignment="1" applyProtection="1">
      <alignment vertical="center"/>
      <protection locked="0"/>
    </xf>
    <xf numFmtId="0" fontId="14" fillId="0" borderId="10" xfId="56" applyFont="1" applyBorder="1" applyAlignment="1" applyProtection="1">
      <alignment vertical="center"/>
      <protection locked="0"/>
    </xf>
    <xf numFmtId="0" fontId="0" fillId="27" borderId="0" xfId="0" applyFill="1" applyProtection="1">
      <protection locked="0"/>
    </xf>
    <xf numFmtId="49" fontId="90" fillId="0" borderId="0" xfId="0" applyNumberFormat="1" applyFont="1" applyAlignment="1" applyProtection="1">
      <alignment horizontal="center" vertical="top"/>
      <protection locked="0"/>
    </xf>
    <xf numFmtId="0" fontId="82" fillId="0" borderId="0" xfId="0" applyFont="1" applyProtection="1">
      <protection locked="0"/>
    </xf>
    <xf numFmtId="0" fontId="5" fillId="28" borderId="60" xfId="43" applyFont="1" applyFill="1" applyBorder="1" applyAlignment="1" applyProtection="1">
      <alignment horizontal="center" vertical="center" wrapText="1"/>
      <protection locked="0"/>
    </xf>
    <xf numFmtId="0" fontId="5" fillId="28" borderId="61" xfId="43" applyFont="1" applyFill="1" applyBorder="1" applyAlignment="1" applyProtection="1">
      <alignment horizontal="center" vertical="center" wrapText="1"/>
      <protection locked="0"/>
    </xf>
    <xf numFmtId="0" fontId="5" fillId="28" borderId="62" xfId="43" applyFont="1" applyFill="1" applyBorder="1" applyAlignment="1" applyProtection="1">
      <alignment horizontal="center" vertical="center" wrapText="1"/>
      <protection locked="0"/>
    </xf>
    <xf numFmtId="0" fontId="5" fillId="29" borderId="39" xfId="58" applyFont="1" applyFill="1" applyBorder="1" applyAlignment="1" applyProtection="1">
      <alignment vertical="top" wrapText="1"/>
      <protection locked="0"/>
    </xf>
    <xf numFmtId="37" fontId="4" fillId="29" borderId="63" xfId="58" applyNumberFormat="1" applyFont="1" applyFill="1" applyBorder="1" applyAlignment="1" applyProtection="1">
      <alignment horizontal="right" vertical="top" wrapText="1"/>
      <protection locked="0"/>
    </xf>
    <xf numFmtId="37" fontId="4" fillId="29" borderId="64" xfId="58" applyNumberFormat="1" applyFont="1" applyFill="1" applyBorder="1" applyAlignment="1" applyProtection="1">
      <alignment horizontal="right" vertical="top" wrapText="1"/>
      <protection locked="0"/>
    </xf>
    <xf numFmtId="9" fontId="4" fillId="28" borderId="65" xfId="61" applyFont="1" applyFill="1" applyBorder="1" applyAlignment="1" applyProtection="1">
      <alignment horizontal="right" vertical="top"/>
      <protection locked="0"/>
    </xf>
    <xf numFmtId="9" fontId="4" fillId="28" borderId="65" xfId="61" applyFont="1" applyFill="1" applyBorder="1" applyAlignment="1" applyProtection="1">
      <alignment horizontal="right" vertical="top" wrapText="1"/>
      <protection locked="0"/>
    </xf>
    <xf numFmtId="9" fontId="4" fillId="28" borderId="41" xfId="61" applyFont="1" applyFill="1" applyBorder="1" applyAlignment="1" applyProtection="1">
      <alignment horizontal="center" vertical="top" wrapText="1"/>
      <protection locked="0"/>
    </xf>
    <xf numFmtId="0" fontId="89" fillId="0" borderId="81" xfId="0" applyFont="1" applyBorder="1" applyProtection="1">
      <protection locked="0"/>
    </xf>
    <xf numFmtId="0" fontId="0" fillId="27" borderId="0" xfId="0" applyFill="1" applyAlignment="1" applyProtection="1">
      <alignment vertical="top" wrapText="1"/>
      <protection locked="0"/>
    </xf>
    <xf numFmtId="0" fontId="90" fillId="0" borderId="0" xfId="0" applyFont="1" applyAlignment="1" applyProtection="1">
      <alignment horizontal="center" wrapText="1"/>
      <protection locked="0"/>
    </xf>
    <xf numFmtId="9" fontId="89" fillId="0" borderId="0" xfId="61" applyFont="1" applyBorder="1" applyAlignment="1" applyProtection="1">
      <alignment horizontal="left" indent="2"/>
      <protection locked="0"/>
    </xf>
    <xf numFmtId="6" fontId="0" fillId="0" borderId="0" xfId="0" applyNumberFormat="1" applyAlignment="1" applyProtection="1">
      <alignment vertical="top"/>
      <protection locked="0"/>
    </xf>
    <xf numFmtId="0" fontId="0" fillId="0" borderId="0" xfId="0" applyAlignment="1" applyProtection="1">
      <alignment vertical="top"/>
      <protection locked="0"/>
    </xf>
    <xf numFmtId="6" fontId="0" fillId="0" borderId="0" xfId="0" applyNumberFormat="1" applyAlignment="1" applyProtection="1">
      <alignment horizontal="left" vertical="top"/>
      <protection locked="0"/>
    </xf>
    <xf numFmtId="0" fontId="0" fillId="0" borderId="0" xfId="0" applyAlignment="1" applyProtection="1">
      <alignment horizontal="left" vertical="top"/>
      <protection locked="0"/>
    </xf>
    <xf numFmtId="9" fontId="89" fillId="0" borderId="0" xfId="61" applyFont="1" applyBorder="1" applyAlignment="1" applyProtection="1">
      <protection locked="0"/>
    </xf>
    <xf numFmtId="9" fontId="90" fillId="0" borderId="0" xfId="61" applyFont="1" applyBorder="1" applyAlignment="1" applyProtection="1">
      <protection locked="0"/>
    </xf>
    <xf numFmtId="0" fontId="89" fillId="0" borderId="0" xfId="0" applyFont="1" applyAlignment="1" applyProtection="1">
      <alignment horizontal="right" wrapText="1"/>
      <protection locked="0"/>
    </xf>
    <xf numFmtId="0" fontId="102" fillId="34" borderId="10" xfId="0" applyFont="1" applyFill="1" applyBorder="1" applyProtection="1">
      <protection locked="0"/>
    </xf>
    <xf numFmtId="0" fontId="0" fillId="0" borderId="10" xfId="0" applyBorder="1" applyProtection="1">
      <protection locked="0"/>
    </xf>
    <xf numFmtId="9" fontId="57" fillId="0" borderId="0" xfId="62" applyFont="1" applyProtection="1">
      <protection locked="0"/>
    </xf>
    <xf numFmtId="169" fontId="57" fillId="0" borderId="10" xfId="44" applyNumberFormat="1" applyFont="1" applyBorder="1" applyProtection="1">
      <protection locked="0"/>
    </xf>
    <xf numFmtId="168" fontId="6" fillId="0" borderId="0" xfId="83" applyNumberFormat="1" applyFont="1" applyAlignment="1">
      <alignment horizontal="left" vertical="center"/>
    </xf>
    <xf numFmtId="0" fontId="0" fillId="28" borderId="89" xfId="0" applyFill="1" applyBorder="1" applyAlignment="1">
      <alignment wrapText="1"/>
    </xf>
    <xf numFmtId="0" fontId="0" fillId="28" borderId="0" xfId="0" applyFill="1" applyAlignment="1">
      <alignment wrapText="1"/>
    </xf>
    <xf numFmtId="0" fontId="0" fillId="28" borderId="82" xfId="0" applyFill="1" applyBorder="1" applyAlignment="1">
      <alignment wrapText="1"/>
    </xf>
    <xf numFmtId="49" fontId="0" fillId="28" borderId="89" xfId="0" applyNumberFormat="1" applyFill="1" applyBorder="1"/>
    <xf numFmtId="49" fontId="0" fillId="28" borderId="89" xfId="0" quotePrefix="1" applyNumberFormat="1" applyFill="1" applyBorder="1" applyAlignment="1">
      <alignment vertical="top"/>
    </xf>
    <xf numFmtId="49" fontId="0" fillId="0" borderId="0" xfId="0" applyNumberFormat="1"/>
    <xf numFmtId="0" fontId="0" fillId="28" borderId="85" xfId="0" quotePrefix="1" applyFill="1" applyBorder="1" applyAlignment="1">
      <alignment horizontal="left" vertical="top"/>
    </xf>
    <xf numFmtId="0" fontId="0" fillId="28" borderId="10" xfId="0" applyFill="1" applyBorder="1" applyAlignment="1">
      <alignment horizontal="left" vertical="top" wrapText="1"/>
    </xf>
    <xf numFmtId="0" fontId="0" fillId="28" borderId="86" xfId="0" applyFill="1" applyBorder="1" applyAlignment="1">
      <alignment horizontal="left" vertical="top" wrapText="1"/>
    </xf>
    <xf numFmtId="0" fontId="0" fillId="0" borderId="0" xfId="0" applyAlignment="1">
      <alignment horizontal="left" wrapText="1"/>
    </xf>
    <xf numFmtId="0" fontId="0" fillId="0" borderId="0" xfId="0" applyAlignment="1">
      <alignment horizontal="center"/>
    </xf>
    <xf numFmtId="0" fontId="87" fillId="0" borderId="0" xfId="0" applyFont="1" applyAlignment="1">
      <alignment vertical="top" wrapText="1"/>
    </xf>
    <xf numFmtId="42" fontId="0" fillId="0" borderId="13" xfId="0" applyNumberFormat="1" applyBorder="1" applyAlignment="1">
      <alignment wrapText="1"/>
    </xf>
    <xf numFmtId="164" fontId="0" fillId="0" borderId="0" xfId="0" applyNumberFormat="1" applyAlignment="1">
      <alignment wrapText="1"/>
    </xf>
    <xf numFmtId="0" fontId="87" fillId="0" borderId="0" xfId="0" applyFont="1" applyAlignment="1">
      <alignment wrapText="1"/>
    </xf>
    <xf numFmtId="42" fontId="0" fillId="27" borderId="163" xfId="0" applyNumberFormat="1" applyFill="1" applyBorder="1" applyAlignment="1">
      <alignment wrapText="1"/>
    </xf>
    <xf numFmtId="164" fontId="0" fillId="27" borderId="0" xfId="0" applyNumberFormat="1" applyFill="1" applyAlignment="1">
      <alignment wrapText="1"/>
    </xf>
    <xf numFmtId="0" fontId="82" fillId="0" borderId="0" xfId="0" quotePrefix="1" applyFont="1"/>
    <xf numFmtId="0" fontId="82" fillId="0" borderId="10" xfId="0" quotePrefix="1" applyFont="1" applyBorder="1"/>
    <xf numFmtId="0" fontId="82" fillId="0" borderId="10" xfId="0" applyFont="1" applyBorder="1"/>
    <xf numFmtId="42" fontId="0" fillId="0" borderId="0" xfId="0" applyNumberFormat="1" applyAlignment="1">
      <alignment wrapText="1"/>
    </xf>
    <xf numFmtId="0" fontId="82" fillId="0" borderId="154" xfId="0" applyFont="1" applyBorder="1"/>
    <xf numFmtId="0" fontId="0" fillId="0" borderId="155" xfId="0" applyBorder="1"/>
    <xf numFmtId="0" fontId="82" fillId="0" borderId="156" xfId="0" applyFont="1" applyBorder="1" applyAlignment="1">
      <alignment horizontal="center"/>
    </xf>
    <xf numFmtId="0" fontId="82" fillId="0" borderId="0" xfId="0" applyFont="1" applyAlignment="1">
      <alignment horizontal="center"/>
    </xf>
    <xf numFmtId="0" fontId="82" fillId="0" borderId="32" xfId="0" applyFont="1" applyBorder="1"/>
    <xf numFmtId="0" fontId="82" fillId="0" borderId="33" xfId="0" applyFont="1" applyBorder="1" applyAlignment="1">
      <alignment horizontal="center"/>
    </xf>
    <xf numFmtId="0" fontId="0" fillId="0" borderId="32" xfId="0" applyBorder="1"/>
    <xf numFmtId="0" fontId="0" fillId="0" borderId="0" xfId="0" applyAlignment="1">
      <alignment horizontal="left" vertical="top"/>
    </xf>
    <xf numFmtId="0" fontId="82" fillId="0" borderId="0" xfId="0" applyFont="1" applyAlignment="1">
      <alignment horizontal="left" vertical="top" wrapText="1"/>
    </xf>
    <xf numFmtId="0" fontId="0" fillId="0" borderId="39" xfId="0" applyBorder="1"/>
    <xf numFmtId="0" fontId="0" fillId="0" borderId="40" xfId="0" applyBorder="1"/>
    <xf numFmtId="0" fontId="82" fillId="0" borderId="40" xfId="0" applyFont="1" applyBorder="1" applyAlignment="1">
      <alignment horizontal="left" vertical="top" wrapText="1"/>
    </xf>
    <xf numFmtId="0" fontId="0" fillId="0" borderId="41" xfId="0" applyBorder="1"/>
    <xf numFmtId="0" fontId="4" fillId="24" borderId="0" xfId="55" applyFont="1" applyFill="1" applyAlignment="1" applyProtection="1">
      <alignment wrapText="1"/>
      <protection locked="0"/>
    </xf>
    <xf numFmtId="0" fontId="5" fillId="24" borderId="0" xfId="55" applyFont="1" applyFill="1" applyAlignment="1" applyProtection="1">
      <alignment horizontal="center"/>
      <protection locked="0"/>
    </xf>
    <xf numFmtId="0" fontId="14" fillId="28" borderId="95" xfId="55" applyFont="1" applyFill="1" applyBorder="1" applyAlignment="1" applyProtection="1">
      <alignment horizontal="center" vertical="center" wrapText="1"/>
      <protection locked="0"/>
    </xf>
    <xf numFmtId="0" fontId="14" fillId="28" borderId="96" xfId="55" applyFont="1" applyFill="1" applyBorder="1" applyAlignment="1" applyProtection="1">
      <alignment horizontal="center" vertical="center" wrapText="1"/>
      <protection locked="0"/>
    </xf>
    <xf numFmtId="0" fontId="13" fillId="24" borderId="0" xfId="55" applyFont="1" applyFill="1" applyProtection="1">
      <protection locked="0"/>
    </xf>
    <xf numFmtId="0" fontId="67" fillId="24" borderId="0" xfId="55" applyFont="1" applyFill="1" applyProtection="1">
      <protection locked="0"/>
    </xf>
    <xf numFmtId="44" fontId="4" fillId="27" borderId="0" xfId="55" applyNumberFormat="1" applyFont="1" applyFill="1" applyAlignment="1" applyProtection="1">
      <alignment horizontal="left"/>
      <protection locked="0"/>
    </xf>
    <xf numFmtId="164" fontId="4" fillId="24" borderId="0" xfId="55" applyNumberFormat="1" applyFont="1" applyFill="1" applyProtection="1">
      <protection locked="0"/>
    </xf>
    <xf numFmtId="0" fontId="65" fillId="0" borderId="0" xfId="55" applyFont="1" applyProtection="1">
      <protection locked="0"/>
    </xf>
    <xf numFmtId="0" fontId="13" fillId="0" borderId="0" xfId="55" applyFont="1" applyAlignment="1" applyProtection="1">
      <alignment vertical="top" wrapText="1"/>
      <protection locked="0"/>
    </xf>
    <xf numFmtId="0" fontId="13" fillId="0" borderId="0" xfId="55" applyFont="1" applyProtection="1">
      <protection locked="0"/>
    </xf>
    <xf numFmtId="0" fontId="60" fillId="0" borderId="0" xfId="55" applyFont="1" applyAlignment="1" applyProtection="1">
      <alignment horizontal="left" wrapText="1"/>
      <protection locked="0"/>
    </xf>
    <xf numFmtId="0" fontId="92" fillId="0" borderId="0" xfId="0" applyFont="1" applyProtection="1">
      <protection locked="0"/>
    </xf>
    <xf numFmtId="0" fontId="9" fillId="24" borderId="0" xfId="55" applyFont="1" applyFill="1" applyProtection="1">
      <protection locked="0"/>
    </xf>
    <xf numFmtId="0" fontId="95" fillId="0" borderId="0" xfId="0" applyFont="1" applyProtection="1">
      <protection locked="0"/>
    </xf>
    <xf numFmtId="0" fontId="93" fillId="0" borderId="0" xfId="0" applyFont="1" applyAlignment="1" applyProtection="1">
      <alignment vertical="top"/>
      <protection locked="0"/>
    </xf>
    <xf numFmtId="0" fontId="92" fillId="0" borderId="52" xfId="0" applyFont="1" applyBorder="1" applyProtection="1">
      <protection locked="0"/>
    </xf>
    <xf numFmtId="0" fontId="92" fillId="27" borderId="0" xfId="0" applyFont="1" applyFill="1" applyProtection="1">
      <protection locked="0"/>
    </xf>
    <xf numFmtId="0" fontId="14" fillId="24" borderId="0" xfId="55" applyFont="1" applyFill="1" applyProtection="1">
      <protection locked="0"/>
    </xf>
    <xf numFmtId="0" fontId="86" fillId="27" borderId="0" xfId="0" applyFont="1" applyFill="1" applyProtection="1">
      <protection locked="0"/>
    </xf>
    <xf numFmtId="44" fontId="81" fillId="27" borderId="0" xfId="29" applyFont="1" applyFill="1" applyProtection="1">
      <protection locked="0"/>
    </xf>
    <xf numFmtId="0" fontId="0" fillId="27" borderId="0" xfId="0" applyFill="1" applyAlignment="1" applyProtection="1">
      <alignment horizontal="left" indent="2"/>
      <protection locked="0"/>
    </xf>
    <xf numFmtId="9" fontId="81" fillId="27" borderId="0" xfId="61" applyFont="1" applyFill="1" applyProtection="1">
      <protection locked="0"/>
    </xf>
    <xf numFmtId="0" fontId="94" fillId="0" borderId="81" xfId="0" applyFont="1" applyBorder="1" applyAlignment="1" applyProtection="1">
      <alignment horizontal="left"/>
      <protection locked="0"/>
    </xf>
    <xf numFmtId="0" fontId="92" fillId="0" borderId="0" xfId="0" applyFont="1" applyAlignment="1" applyProtection="1">
      <alignment horizontal="center"/>
      <protection locked="0"/>
    </xf>
    <xf numFmtId="0" fontId="9" fillId="0" borderId="0" xfId="55" applyFont="1" applyProtection="1">
      <protection locked="0"/>
    </xf>
    <xf numFmtId="0" fontId="94" fillId="0" borderId="0" xfId="0" applyFont="1" applyAlignment="1" applyProtection="1">
      <alignment horizontal="left" wrapText="1" indent="1"/>
      <protection locked="0"/>
    </xf>
    <xf numFmtId="0" fontId="92" fillId="0" borderId="0" xfId="0" applyFont="1" applyAlignment="1" applyProtection="1">
      <alignment horizontal="left" wrapText="1"/>
      <protection locked="0"/>
    </xf>
    <xf numFmtId="0" fontId="7" fillId="0" borderId="0" xfId="55" applyFont="1" applyProtection="1">
      <protection locked="0"/>
    </xf>
    <xf numFmtId="0" fontId="68" fillId="0" borderId="0" xfId="55" applyFont="1" applyAlignment="1" applyProtection="1">
      <alignment horizontal="center" vertical="top" wrapText="1"/>
      <protection locked="0"/>
    </xf>
    <xf numFmtId="0" fontId="60" fillId="0" borderId="0" xfId="55" applyFont="1" applyAlignment="1" applyProtection="1">
      <alignment wrapText="1"/>
      <protection locked="0"/>
    </xf>
    <xf numFmtId="0" fontId="7" fillId="0" borderId="0" xfId="55" applyFont="1" applyAlignment="1" applyProtection="1">
      <alignment vertical="top"/>
      <protection locked="0"/>
    </xf>
    <xf numFmtId="0" fontId="65" fillId="0" borderId="0" xfId="55" applyFont="1" applyAlignment="1" applyProtection="1">
      <alignment horizontal="left" vertical="top"/>
      <protection locked="0"/>
    </xf>
    <xf numFmtId="0" fontId="65" fillId="0" borderId="0" xfId="55" applyFont="1" applyAlignment="1" applyProtection="1">
      <alignment horizontal="left" vertical="top" indent="1"/>
      <protection locked="0"/>
    </xf>
    <xf numFmtId="9" fontId="69" fillId="0" borderId="0" xfId="55" applyNumberFormat="1" applyFont="1" applyAlignment="1" applyProtection="1">
      <alignment horizontal="center" vertical="top" wrapText="1"/>
      <protection locked="0"/>
    </xf>
    <xf numFmtId="0" fontId="69" fillId="0" borderId="0" xfId="55" applyFont="1" applyAlignment="1" applyProtection="1">
      <alignment horizontal="center" vertical="top" wrapText="1"/>
      <protection locked="0"/>
    </xf>
    <xf numFmtId="0" fontId="31" fillId="0" borderId="0" xfId="55" applyFont="1" applyAlignment="1" applyProtection="1">
      <alignment vertical="top" wrapText="1"/>
      <protection locked="0"/>
    </xf>
    <xf numFmtId="0" fontId="70" fillId="0" borderId="0" xfId="55" applyFont="1" applyAlignment="1" applyProtection="1">
      <alignment vertical="top" wrapText="1"/>
      <protection locked="0"/>
    </xf>
    <xf numFmtId="0" fontId="65" fillId="0" borderId="0" xfId="55" applyFont="1" applyAlignment="1" applyProtection="1">
      <alignment horizontal="left"/>
      <protection locked="0"/>
    </xf>
    <xf numFmtId="0" fontId="71" fillId="0" borderId="0" xfId="55" applyFont="1" applyAlignment="1" applyProtection="1">
      <alignment horizontal="center" vertical="top" wrapText="1"/>
      <protection locked="0"/>
    </xf>
    <xf numFmtId="0" fontId="71" fillId="0" borderId="0" xfId="55" applyFont="1" applyAlignment="1" applyProtection="1">
      <alignment vertical="top" wrapText="1"/>
      <protection locked="0"/>
    </xf>
    <xf numFmtId="0" fontId="68" fillId="0" borderId="0" xfId="55" applyFont="1" applyAlignment="1" applyProtection="1">
      <alignment vertical="top" wrapText="1"/>
      <protection locked="0"/>
    </xf>
    <xf numFmtId="0" fontId="72" fillId="0" borderId="0" xfId="55" applyFont="1" applyAlignment="1" applyProtection="1">
      <alignment vertical="top" wrapText="1"/>
      <protection locked="0"/>
    </xf>
    <xf numFmtId="0" fontId="7" fillId="0" borderId="0" xfId="55" applyFont="1" applyAlignment="1" applyProtection="1">
      <alignment horizontal="left"/>
      <protection locked="0"/>
    </xf>
    <xf numFmtId="0" fontId="73" fillId="0" borderId="0" xfId="38" applyFont="1" applyFill="1" applyBorder="1" applyAlignment="1" applyProtection="1">
      <alignment horizontal="left" indent="1"/>
      <protection locked="0"/>
    </xf>
    <xf numFmtId="0" fontId="65" fillId="0" borderId="0" xfId="55" applyFont="1" applyAlignment="1" applyProtection="1">
      <alignment horizontal="left" indent="1"/>
      <protection locked="0"/>
    </xf>
    <xf numFmtId="0" fontId="7" fillId="0" borderId="0" xfId="55" applyFont="1" applyAlignment="1" applyProtection="1">
      <alignment horizontal="right" vertical="top"/>
      <protection locked="0"/>
    </xf>
    <xf numFmtId="0" fontId="7" fillId="0" borderId="0" xfId="55" applyFont="1" applyAlignment="1" applyProtection="1">
      <alignment wrapText="1"/>
      <protection locked="0"/>
    </xf>
    <xf numFmtId="0" fontId="66" fillId="0" borderId="0" xfId="55" applyFont="1" applyAlignment="1" applyProtection="1">
      <alignment vertical="top" wrapText="1"/>
      <protection locked="0"/>
    </xf>
    <xf numFmtId="0" fontId="71" fillId="0" borderId="0" xfId="55" applyFont="1" applyAlignment="1" applyProtection="1">
      <alignment horizontal="left" vertical="top" wrapText="1"/>
      <protection locked="0"/>
    </xf>
    <xf numFmtId="0" fontId="72" fillId="0" borderId="0" xfId="55" applyFont="1" applyAlignment="1" applyProtection="1">
      <alignment horizontal="center" vertical="top" wrapText="1"/>
      <protection locked="0"/>
    </xf>
    <xf numFmtId="0" fontId="0" fillId="0" borderId="10" xfId="0" quotePrefix="1" applyBorder="1" applyProtection="1">
      <protection locked="0"/>
    </xf>
    <xf numFmtId="9" fontId="81" fillId="0" borderId="10" xfId="61" applyFont="1" applyBorder="1" applyProtection="1">
      <protection locked="0"/>
    </xf>
    <xf numFmtId="166" fontId="0" fillId="0" borderId="0" xfId="0" applyNumberFormat="1" applyProtection="1">
      <protection locked="0"/>
    </xf>
    <xf numFmtId="0" fontId="87" fillId="0" borderId="0" xfId="0" applyFont="1" applyAlignment="1" applyProtection="1">
      <alignment horizontal="left"/>
      <protection locked="0"/>
    </xf>
    <xf numFmtId="0" fontId="18" fillId="0" borderId="0" xfId="0" applyFont="1" applyAlignment="1" applyProtection="1">
      <alignment horizontal="left"/>
      <protection locked="0"/>
    </xf>
    <xf numFmtId="166" fontId="81" fillId="0" borderId="0" xfId="29" applyNumberFormat="1" applyFont="1" applyBorder="1" applyProtection="1"/>
    <xf numFmtId="166" fontId="0" fillId="0" borderId="0" xfId="0" applyNumberFormat="1"/>
    <xf numFmtId="44" fontId="82" fillId="0" borderId="0" xfId="29" applyFont="1" applyBorder="1" applyProtection="1"/>
    <xf numFmtId="0" fontId="67" fillId="0" borderId="0" xfId="42" applyFont="1" applyAlignment="1" applyProtection="1">
      <alignment vertical="center"/>
      <protection locked="0"/>
    </xf>
    <xf numFmtId="0" fontId="62" fillId="0" borderId="0" xfId="57" applyFont="1" applyAlignment="1" applyProtection="1">
      <alignment horizontal="right" vertical="center"/>
      <protection locked="0"/>
    </xf>
    <xf numFmtId="0" fontId="14" fillId="26" borderId="64" xfId="0" applyFont="1" applyFill="1" applyBorder="1" applyAlignment="1" applyProtection="1">
      <alignment vertical="center"/>
      <protection locked="0"/>
    </xf>
    <xf numFmtId="0" fontId="14" fillId="26" borderId="90" xfId="0" applyFont="1" applyFill="1" applyBorder="1" applyAlignment="1" applyProtection="1">
      <alignment vertical="center"/>
      <protection locked="0"/>
    </xf>
    <xf numFmtId="0" fontId="98" fillId="0" borderId="0" xfId="0" applyFont="1" applyProtection="1">
      <protection locked="0"/>
    </xf>
    <xf numFmtId="0" fontId="75" fillId="0" borderId="0" xfId="38" applyFont="1" applyAlignment="1" applyProtection="1">
      <protection locked="0"/>
    </xf>
    <xf numFmtId="0" fontId="8" fillId="0" borderId="0" xfId="42" applyFont="1" applyAlignment="1" applyProtection="1">
      <alignment vertical="center"/>
      <protection locked="0"/>
    </xf>
    <xf numFmtId="0" fontId="8" fillId="0" borderId="0" xfId="42" applyFont="1" applyAlignment="1" applyProtection="1">
      <alignment horizontal="center" vertical="center"/>
      <protection locked="0"/>
    </xf>
    <xf numFmtId="0" fontId="78" fillId="0" borderId="0" xfId="42" applyFont="1" applyAlignment="1" applyProtection="1">
      <alignment vertical="center"/>
      <protection locked="0"/>
    </xf>
    <xf numFmtId="0" fontId="79" fillId="0" borderId="0" xfId="42" applyFont="1" applyAlignment="1" applyProtection="1">
      <alignment vertical="center"/>
      <protection locked="0"/>
    </xf>
    <xf numFmtId="0" fontId="62" fillId="0" borderId="0" xfId="42" applyFont="1" applyAlignment="1" applyProtection="1">
      <alignment horizontal="center" vertical="center"/>
      <protection locked="0"/>
    </xf>
    <xf numFmtId="0" fontId="64" fillId="0" borderId="0" xfId="42" applyFont="1" applyAlignment="1" applyProtection="1">
      <alignment vertical="center"/>
      <protection locked="0"/>
    </xf>
    <xf numFmtId="0" fontId="74" fillId="0" borderId="0" xfId="42" applyFont="1" applyAlignment="1" applyProtection="1">
      <alignment vertical="center"/>
      <protection locked="0"/>
    </xf>
    <xf numFmtId="0" fontId="67" fillId="0" borderId="0" xfId="42" applyFont="1" applyAlignment="1" applyProtection="1">
      <alignment horizontal="center" vertical="center"/>
      <protection locked="0"/>
    </xf>
    <xf numFmtId="0" fontId="8" fillId="0" borderId="0" xfId="42" applyFont="1" applyAlignment="1" applyProtection="1">
      <alignment horizontal="right" vertical="center"/>
      <protection locked="0"/>
    </xf>
    <xf numFmtId="0" fontId="76" fillId="0" borderId="0" xfId="42" applyFont="1" applyAlignment="1" applyProtection="1">
      <alignment vertical="center"/>
      <protection locked="0"/>
    </xf>
    <xf numFmtId="0" fontId="28" fillId="0" borderId="0" xfId="57" applyFont="1" applyAlignment="1" applyProtection="1">
      <alignment horizontal="left" vertical="center"/>
      <protection locked="0"/>
    </xf>
    <xf numFmtId="0" fontId="27" fillId="0" borderId="0" xfId="57" applyAlignment="1" applyProtection="1">
      <alignment vertical="center"/>
      <protection locked="0"/>
    </xf>
    <xf numFmtId="0" fontId="27" fillId="28" borderId="100" xfId="57" applyFill="1" applyBorder="1" applyAlignment="1" applyProtection="1">
      <alignment horizontal="center" vertical="center"/>
      <protection locked="0"/>
    </xf>
    <xf numFmtId="0" fontId="27" fillId="28" borderId="95" xfId="57" applyFill="1" applyBorder="1" applyAlignment="1" applyProtection="1">
      <alignment horizontal="center" vertical="center"/>
      <protection locked="0"/>
    </xf>
    <xf numFmtId="0" fontId="27" fillId="28" borderId="101" xfId="57" applyFill="1" applyBorder="1" applyAlignment="1" applyProtection="1">
      <alignment horizontal="center" vertical="center"/>
      <protection locked="0"/>
    </xf>
    <xf numFmtId="0" fontId="52" fillId="0" borderId="0" xfId="57" applyFont="1" applyAlignment="1" applyProtection="1">
      <alignment vertical="center"/>
      <protection locked="0"/>
    </xf>
    <xf numFmtId="0" fontId="29" fillId="0" borderId="0" xfId="57" applyFont="1" applyAlignment="1" applyProtection="1">
      <alignment horizontal="center" vertical="center"/>
      <protection locked="0"/>
    </xf>
    <xf numFmtId="0" fontId="27" fillId="25" borderId="29" xfId="57" applyFill="1" applyBorder="1" applyAlignment="1" applyProtection="1">
      <alignment horizontal="center" vertical="center"/>
      <protection locked="0"/>
    </xf>
    <xf numFmtId="0" fontId="27" fillId="25" borderId="30" xfId="57" applyFill="1" applyBorder="1" applyAlignment="1" applyProtection="1">
      <alignment horizontal="center" vertical="center"/>
      <protection locked="0"/>
    </xf>
    <xf numFmtId="0" fontId="27" fillId="25" borderId="31" xfId="57" applyFill="1" applyBorder="1" applyAlignment="1" applyProtection="1">
      <alignment horizontal="center" vertical="center"/>
      <protection locked="0"/>
    </xf>
    <xf numFmtId="0" fontId="31" fillId="0" borderId="0" xfId="57" applyFont="1" applyAlignment="1" applyProtection="1">
      <alignment horizontal="left" vertical="center"/>
      <protection locked="0"/>
    </xf>
    <xf numFmtId="0" fontId="32" fillId="0" borderId="0" xfId="42" applyFont="1" applyAlignment="1" applyProtection="1">
      <alignment vertical="center"/>
      <protection locked="0"/>
    </xf>
    <xf numFmtId="0" fontId="31" fillId="0" borderId="10" xfId="57" applyFont="1" applyBorder="1" applyAlignment="1" applyProtection="1">
      <alignment horizontal="left" vertical="center"/>
      <protection locked="0"/>
    </xf>
    <xf numFmtId="0" fontId="26" fillId="0" borderId="10" xfId="42" applyFont="1" applyBorder="1" applyAlignment="1" applyProtection="1">
      <alignment vertical="center"/>
      <protection locked="0"/>
    </xf>
    <xf numFmtId="0" fontId="29" fillId="0" borderId="0" xfId="57" quotePrefix="1" applyFont="1" applyAlignment="1" applyProtection="1">
      <alignment horizontal="center" vertical="center"/>
      <protection locked="0"/>
    </xf>
    <xf numFmtId="0" fontId="51" fillId="0" borderId="25" xfId="57" applyFont="1" applyBorder="1" applyAlignment="1" applyProtection="1">
      <alignment vertical="center"/>
      <protection locked="0"/>
    </xf>
    <xf numFmtId="0" fontId="29" fillId="0" borderId="25" xfId="57" applyFont="1" applyBorder="1" applyAlignment="1" applyProtection="1">
      <alignment vertical="center"/>
      <protection locked="0"/>
    </xf>
    <xf numFmtId="0" fontId="26" fillId="0" borderId="25" xfId="57" applyFont="1" applyBorder="1" applyAlignment="1" applyProtection="1">
      <alignment horizontal="center" vertical="center"/>
      <protection locked="0"/>
    </xf>
    <xf numFmtId="0" fontId="32" fillId="0" borderId="25" xfId="42" applyFont="1" applyBorder="1" applyAlignment="1" applyProtection="1">
      <alignment vertical="center"/>
      <protection locked="0"/>
    </xf>
    <xf numFmtId="44" fontId="53" fillId="0" borderId="35" xfId="57" applyNumberFormat="1" applyFont="1" applyBorder="1" applyAlignment="1" applyProtection="1">
      <alignment vertical="center"/>
      <protection locked="0"/>
    </xf>
    <xf numFmtId="44" fontId="53" fillId="0" borderId="25" xfId="57" applyNumberFormat="1" applyFont="1" applyBorder="1" applyAlignment="1" applyProtection="1">
      <alignment vertical="center"/>
      <protection locked="0"/>
    </xf>
    <xf numFmtId="44" fontId="53" fillId="0" borderId="26" xfId="57" applyNumberFormat="1" applyFont="1" applyBorder="1" applyAlignment="1" applyProtection="1">
      <alignment vertical="center"/>
      <protection locked="0"/>
    </xf>
    <xf numFmtId="0" fontId="52" fillId="0" borderId="0" xfId="57" applyFont="1" applyAlignment="1" applyProtection="1">
      <alignment horizontal="left" vertical="center"/>
      <protection locked="0"/>
    </xf>
    <xf numFmtId="44" fontId="27" fillId="24" borderId="36" xfId="57" applyNumberFormat="1" applyFill="1" applyBorder="1" applyAlignment="1" applyProtection="1">
      <alignment vertical="center"/>
      <protection locked="0"/>
    </xf>
    <xf numFmtId="44" fontId="27" fillId="24" borderId="37" xfId="57" applyNumberFormat="1" applyFill="1" applyBorder="1" applyAlignment="1" applyProtection="1">
      <alignment vertical="center"/>
      <protection locked="0"/>
    </xf>
    <xf numFmtId="44" fontId="27" fillId="24" borderId="38" xfId="57" applyNumberFormat="1" applyFill="1" applyBorder="1" applyAlignment="1" applyProtection="1">
      <alignment vertical="center"/>
      <protection locked="0"/>
    </xf>
    <xf numFmtId="5" fontId="27" fillId="0" borderId="0" xfId="57" applyNumberFormat="1" applyAlignment="1" applyProtection="1">
      <alignment vertical="center"/>
      <protection locked="0"/>
    </xf>
    <xf numFmtId="0" fontId="27" fillId="0" borderId="0" xfId="57" applyAlignment="1" applyProtection="1">
      <alignment horizontal="center" vertical="center" wrapText="1"/>
      <protection locked="0"/>
    </xf>
    <xf numFmtId="0" fontId="6" fillId="0" borderId="0" xfId="57" applyFont="1" applyAlignment="1" applyProtection="1">
      <alignment horizontal="left" vertical="center" indent="1"/>
      <protection locked="0"/>
    </xf>
    <xf numFmtId="44" fontId="27" fillId="0" borderId="0" xfId="57" applyNumberFormat="1" applyAlignment="1" applyProtection="1">
      <alignment vertical="center"/>
      <protection locked="0"/>
    </xf>
    <xf numFmtId="7" fontId="26" fillId="0" borderId="0" xfId="42" applyNumberFormat="1" applyFont="1" applyAlignment="1" applyProtection="1">
      <alignment vertical="center"/>
      <protection locked="0"/>
    </xf>
    <xf numFmtId="0" fontId="29" fillId="0" borderId="10" xfId="57" quotePrefix="1" applyFont="1" applyBorder="1" applyAlignment="1" applyProtection="1">
      <alignment horizontal="center" vertical="center"/>
      <protection locked="0"/>
    </xf>
    <xf numFmtId="0" fontId="27" fillId="0" borderId="0" xfId="57" applyAlignment="1" applyProtection="1">
      <alignment horizontal="left" vertical="center"/>
      <protection locked="0"/>
    </xf>
    <xf numFmtId="0" fontId="29" fillId="0" borderId="0" xfId="57" applyFont="1" applyAlignment="1" applyProtection="1">
      <alignment horizontal="left" vertical="center"/>
      <protection locked="0"/>
    </xf>
    <xf numFmtId="0" fontId="27" fillId="0" borderId="0" xfId="57" quotePrefix="1" applyAlignment="1" applyProtection="1">
      <alignment horizontal="center" vertical="center"/>
      <protection locked="0"/>
    </xf>
    <xf numFmtId="5" fontId="27" fillId="0" borderId="42" xfId="57" applyNumberFormat="1" applyBorder="1" applyAlignment="1" applyProtection="1">
      <alignment vertical="center"/>
      <protection locked="0"/>
    </xf>
    <xf numFmtId="44" fontId="27" fillId="0" borderId="43" xfId="57" applyNumberFormat="1" applyBorder="1" applyAlignment="1" applyProtection="1">
      <alignment vertical="center"/>
      <protection locked="0"/>
    </xf>
    <xf numFmtId="44" fontId="27" fillId="0" borderId="42" xfId="57" applyNumberFormat="1" applyBorder="1" applyAlignment="1" applyProtection="1">
      <alignment vertical="center"/>
      <protection locked="0"/>
    </xf>
    <xf numFmtId="44" fontId="27" fillId="0" borderId="44" xfId="57" applyNumberFormat="1" applyBorder="1" applyAlignment="1" applyProtection="1">
      <alignment vertical="center"/>
      <protection locked="0"/>
    </xf>
    <xf numFmtId="0" fontId="29" fillId="0" borderId="40" xfId="57" applyFont="1" applyBorder="1" applyAlignment="1" applyProtection="1">
      <alignment horizontal="center" vertical="center"/>
      <protection locked="0"/>
    </xf>
    <xf numFmtId="0" fontId="29" fillId="0" borderId="40" xfId="57" applyFont="1" applyBorder="1" applyAlignment="1" applyProtection="1">
      <alignment horizontal="center" vertical="top" wrapText="1"/>
      <protection locked="0"/>
    </xf>
    <xf numFmtId="0" fontId="27" fillId="0" borderId="26" xfId="57" applyBorder="1" applyAlignment="1" applyProtection="1">
      <alignment vertical="center"/>
      <protection locked="0"/>
    </xf>
    <xf numFmtId="0" fontId="27" fillId="28" borderId="102" xfId="57" applyFill="1" applyBorder="1" applyAlignment="1" applyProtection="1">
      <alignment horizontal="center" vertical="center"/>
      <protection locked="0"/>
    </xf>
    <xf numFmtId="0" fontId="27" fillId="28" borderId="103" xfId="57" applyFill="1" applyBorder="1" applyAlignment="1" applyProtection="1">
      <alignment horizontal="center" vertical="center"/>
      <protection locked="0"/>
    </xf>
    <xf numFmtId="0" fontId="27" fillId="28" borderId="104" xfId="57" applyFill="1" applyBorder="1" applyAlignment="1" applyProtection="1">
      <alignment horizontal="center" vertical="center"/>
      <protection locked="0"/>
    </xf>
    <xf numFmtId="0" fontId="27" fillId="28" borderId="105" xfId="57" applyFill="1" applyBorder="1" applyAlignment="1" applyProtection="1">
      <alignment horizontal="center" vertical="center"/>
      <protection locked="0"/>
    </xf>
    <xf numFmtId="10" fontId="29" fillId="0" borderId="0" xfId="57" applyNumberFormat="1" applyFont="1" applyAlignment="1" applyProtection="1">
      <alignment horizontal="center" vertical="center"/>
      <protection locked="0"/>
    </xf>
    <xf numFmtId="0" fontId="27" fillId="0" borderId="27" xfId="57" applyBorder="1" applyAlignment="1" applyProtection="1">
      <alignment vertical="center"/>
      <protection locked="0"/>
    </xf>
    <xf numFmtId="0" fontId="29" fillId="0" borderId="27" xfId="57" applyFont="1" applyBorder="1" applyAlignment="1" applyProtection="1">
      <alignment vertical="center"/>
      <protection locked="0"/>
    </xf>
    <xf numFmtId="0" fontId="29" fillId="0" borderId="28" xfId="57" quotePrefix="1" applyFont="1" applyBorder="1" applyAlignment="1" applyProtection="1">
      <alignment horizontal="center" vertical="center"/>
      <protection locked="0"/>
    </xf>
    <xf numFmtId="0" fontId="29" fillId="0" borderId="33" xfId="57" quotePrefix="1" applyFont="1" applyBorder="1" applyAlignment="1" applyProtection="1">
      <alignment horizontal="center" vertical="center"/>
      <protection locked="0"/>
    </xf>
    <xf numFmtId="10" fontId="29" fillId="0" borderId="26" xfId="57" applyNumberFormat="1" applyFont="1" applyBorder="1" applyAlignment="1" applyProtection="1">
      <alignment horizontal="center" vertical="center"/>
      <protection locked="0"/>
    </xf>
    <xf numFmtId="0" fontId="29" fillId="0" borderId="0" xfId="57" applyFont="1" applyAlignment="1" applyProtection="1">
      <alignment horizontal="center" vertical="center" wrapText="1"/>
      <protection locked="0"/>
    </xf>
    <xf numFmtId="10" fontId="29" fillId="0" borderId="0" xfId="57" applyNumberFormat="1" applyFont="1" applyAlignment="1" applyProtection="1">
      <alignment vertical="center"/>
      <protection locked="0"/>
    </xf>
    <xf numFmtId="44" fontId="29" fillId="0" borderId="0" xfId="57" applyNumberFormat="1" applyFont="1" applyAlignment="1" applyProtection="1">
      <alignment vertical="center"/>
      <protection locked="0"/>
    </xf>
    <xf numFmtId="44" fontId="29" fillId="0" borderId="10" xfId="57" applyNumberFormat="1" applyFont="1" applyBorder="1" applyAlignment="1" applyProtection="1">
      <alignment vertical="center"/>
      <protection locked="0"/>
    </xf>
    <xf numFmtId="0" fontId="27" fillId="0" borderId="27" xfId="57" applyBorder="1" applyAlignment="1" applyProtection="1">
      <alignment horizontal="left" vertical="center"/>
      <protection locked="0"/>
    </xf>
    <xf numFmtId="44" fontId="29" fillId="0" borderId="28" xfId="57" applyNumberFormat="1" applyFont="1" applyBorder="1" applyAlignment="1" applyProtection="1">
      <alignment vertical="center"/>
      <protection locked="0"/>
    </xf>
    <xf numFmtId="0" fontId="27" fillId="0" borderId="25" xfId="57" applyBorder="1" applyAlignment="1" applyProtection="1">
      <alignment horizontal="left" vertical="center"/>
      <protection locked="0"/>
    </xf>
    <xf numFmtId="0" fontId="26" fillId="0" borderId="26" xfId="42" applyFont="1" applyBorder="1" applyAlignment="1" applyProtection="1">
      <alignment vertical="center"/>
      <protection locked="0"/>
    </xf>
    <xf numFmtId="0" fontId="27" fillId="0" borderId="0" xfId="57" applyAlignment="1" applyProtection="1">
      <alignment horizontal="center" vertical="center"/>
      <protection locked="0"/>
    </xf>
    <xf numFmtId="44" fontId="29" fillId="0" borderId="0" xfId="30" applyFont="1" applyFill="1" applyBorder="1" applyAlignment="1" applyProtection="1">
      <alignment vertical="center"/>
      <protection locked="0"/>
    </xf>
    <xf numFmtId="9" fontId="29" fillId="0" borderId="0" xfId="63" applyFont="1" applyFill="1" applyBorder="1" applyAlignment="1" applyProtection="1">
      <alignment vertical="center"/>
      <protection locked="0"/>
    </xf>
    <xf numFmtId="0" fontId="27" fillId="0" borderId="25" xfId="57" applyBorder="1" applyAlignment="1" applyProtection="1">
      <alignment horizontal="center" vertical="center"/>
      <protection locked="0"/>
    </xf>
    <xf numFmtId="44" fontId="29" fillId="0" borderId="25" xfId="30" applyFont="1" applyFill="1" applyBorder="1" applyAlignment="1" applyProtection="1">
      <alignment vertical="center"/>
      <protection locked="0"/>
    </xf>
    <xf numFmtId="9" fontId="29" fillId="0" borderId="25" xfId="63" applyFont="1" applyFill="1" applyBorder="1" applyAlignment="1" applyProtection="1">
      <alignment vertical="center"/>
      <protection locked="0"/>
    </xf>
    <xf numFmtId="0" fontId="29" fillId="0" borderId="26" xfId="57" applyFont="1" applyBorder="1" applyAlignment="1" applyProtection="1">
      <alignment vertical="center"/>
      <protection locked="0"/>
    </xf>
    <xf numFmtId="0" fontId="26" fillId="0" borderId="0" xfId="42" applyFont="1" applyAlignment="1" applyProtection="1">
      <alignment horizontal="center" vertical="center"/>
      <protection locked="0"/>
    </xf>
    <xf numFmtId="0" fontId="54" fillId="0" borderId="0" xfId="42" applyFont="1" applyAlignment="1" applyProtection="1">
      <alignment horizontal="left" vertical="center"/>
      <protection locked="0"/>
    </xf>
    <xf numFmtId="0" fontId="28" fillId="0" borderId="0" xfId="42" applyFont="1" applyAlignment="1" applyProtection="1">
      <alignment horizontal="left" vertical="center"/>
      <protection locked="0"/>
    </xf>
    <xf numFmtId="0" fontId="35" fillId="0" borderId="0" xfId="42" applyFont="1" applyAlignment="1" applyProtection="1">
      <alignment vertical="center"/>
      <protection locked="0"/>
    </xf>
    <xf numFmtId="0" fontId="29" fillId="0" borderId="0" xfId="42" applyFont="1" applyAlignment="1" applyProtection="1">
      <alignment vertical="center"/>
      <protection locked="0"/>
    </xf>
    <xf numFmtId="0" fontId="29" fillId="0" borderId="0" xfId="42" applyFont="1" applyAlignment="1" applyProtection="1">
      <alignment horizontal="center" vertical="center"/>
      <protection locked="0"/>
    </xf>
    <xf numFmtId="0" fontId="28" fillId="0" borderId="0" xfId="42" applyFont="1" applyAlignment="1" applyProtection="1">
      <alignment horizontal="center" vertical="center"/>
      <protection locked="0"/>
    </xf>
    <xf numFmtId="0" fontId="28" fillId="0" borderId="0" xfId="42" applyFont="1" applyAlignment="1" applyProtection="1">
      <alignment vertical="center"/>
      <protection locked="0"/>
    </xf>
    <xf numFmtId="0" fontId="34" fillId="0" borderId="0" xfId="42" applyFont="1" applyAlignment="1" applyProtection="1">
      <alignment vertical="center"/>
      <protection locked="0"/>
    </xf>
    <xf numFmtId="0" fontId="26" fillId="0" borderId="0" xfId="42" applyFont="1" applyAlignment="1" applyProtection="1">
      <alignment horizontal="left" vertical="center"/>
      <protection locked="0"/>
    </xf>
    <xf numFmtId="9" fontId="36" fillId="0" borderId="0" xfId="42" applyNumberFormat="1" applyFont="1" applyAlignment="1" applyProtection="1">
      <alignment horizontal="center" vertical="center"/>
      <protection locked="0"/>
    </xf>
    <xf numFmtId="0" fontId="36" fillId="0" borderId="0" xfId="42" applyFont="1" applyAlignment="1" applyProtection="1">
      <alignment vertical="center"/>
      <protection locked="0"/>
    </xf>
    <xf numFmtId="0" fontId="36" fillId="0" borderId="0" xfId="42" applyFont="1" applyAlignment="1" applyProtection="1">
      <alignment horizontal="center" vertical="center"/>
      <protection locked="0"/>
    </xf>
    <xf numFmtId="0" fontId="30" fillId="0" borderId="0" xfId="42" applyFont="1" applyAlignment="1" applyProtection="1">
      <alignment vertical="center"/>
      <protection locked="0"/>
    </xf>
    <xf numFmtId="0" fontId="37" fillId="0" borderId="0" xfId="42" applyFont="1" applyAlignment="1" applyProtection="1">
      <alignment vertical="center"/>
      <protection locked="0"/>
    </xf>
    <xf numFmtId="0" fontId="29" fillId="0" borderId="0" xfId="42" applyFont="1" applyAlignment="1" applyProtection="1">
      <alignment horizontal="left" vertical="center"/>
      <protection locked="0"/>
    </xf>
    <xf numFmtId="0" fontId="33" fillId="0" borderId="0" xfId="42" applyFont="1" applyAlignment="1" applyProtection="1">
      <alignment horizontal="center" vertical="center"/>
      <protection locked="0"/>
    </xf>
    <xf numFmtId="0" fontId="33" fillId="0" borderId="0" xfId="42" applyFont="1" applyAlignment="1" applyProtection="1">
      <alignment vertical="center"/>
      <protection locked="0"/>
    </xf>
    <xf numFmtId="0" fontId="38" fillId="0" borderId="0" xfId="42" applyFont="1" applyAlignment="1" applyProtection="1">
      <alignment vertical="center"/>
      <protection locked="0"/>
    </xf>
    <xf numFmtId="0" fontId="39" fillId="0" borderId="0" xfId="38" applyFont="1" applyFill="1" applyBorder="1" applyAlignment="1" applyProtection="1">
      <alignment vertical="center"/>
      <protection locked="0"/>
    </xf>
    <xf numFmtId="0" fontId="39" fillId="0" borderId="0" xfId="38" applyFont="1" applyFill="1" applyBorder="1" applyAlignment="1" applyProtection="1">
      <alignment horizontal="left" vertical="center"/>
      <protection locked="0"/>
    </xf>
    <xf numFmtId="0" fontId="29" fillId="0" borderId="0" xfId="42" applyFont="1" applyAlignment="1" applyProtection="1">
      <alignment horizontal="right" vertical="center"/>
      <protection locked="0"/>
    </xf>
    <xf numFmtId="0" fontId="33" fillId="0" borderId="0" xfId="42" applyFont="1" applyAlignment="1" applyProtection="1">
      <alignment horizontal="left" vertical="center"/>
      <protection locked="0"/>
    </xf>
    <xf numFmtId="0" fontId="38" fillId="0" borderId="0" xfId="42" applyFont="1" applyAlignment="1" applyProtection="1">
      <alignment horizontal="center" vertical="center"/>
      <protection locked="0"/>
    </xf>
    <xf numFmtId="0" fontId="2" fillId="24" borderId="0" xfId="56" applyFont="1" applyFill="1" applyAlignment="1">
      <alignment horizontal="center"/>
    </xf>
    <xf numFmtId="0" fontId="1" fillId="24" borderId="0" xfId="56" applyFill="1" applyAlignment="1">
      <alignment wrapText="1"/>
    </xf>
    <xf numFmtId="0" fontId="14" fillId="24" borderId="0" xfId="56" applyFont="1" applyFill="1"/>
    <xf numFmtId="0" fontId="5" fillId="24" borderId="0" xfId="56" applyFont="1" applyFill="1"/>
    <xf numFmtId="0" fontId="126" fillId="27" borderId="0" xfId="56" applyFont="1" applyFill="1" applyAlignment="1">
      <alignment horizontal="right"/>
    </xf>
    <xf numFmtId="0" fontId="5" fillId="27" borderId="0" xfId="56" applyFont="1" applyFill="1"/>
    <xf numFmtId="0" fontId="14" fillId="27" borderId="0" xfId="56" applyFont="1" applyFill="1"/>
    <xf numFmtId="0" fontId="1" fillId="24" borderId="40" xfId="56" applyFill="1" applyBorder="1"/>
    <xf numFmtId="1" fontId="1" fillId="24" borderId="40" xfId="56" applyNumberFormat="1" applyFill="1" applyBorder="1"/>
    <xf numFmtId="0" fontId="5" fillId="24" borderId="40" xfId="56" applyFont="1" applyFill="1" applyBorder="1"/>
    <xf numFmtId="1" fontId="1" fillId="24" borderId="0" xfId="56" applyNumberFormat="1" applyFill="1"/>
    <xf numFmtId="0" fontId="5" fillId="27" borderId="0" xfId="56" applyFont="1" applyFill="1" applyAlignment="1">
      <alignment horizontal="center"/>
    </xf>
    <xf numFmtId="0" fontId="1" fillId="27" borderId="40" xfId="56" applyFill="1" applyBorder="1" applyAlignment="1">
      <alignment horizontal="left"/>
    </xf>
    <xf numFmtId="0" fontId="1" fillId="27" borderId="0" xfId="56" applyFill="1" applyAlignment="1">
      <alignment horizontal="left"/>
    </xf>
    <xf numFmtId="0" fontId="1" fillId="0" borderId="0" xfId="56"/>
    <xf numFmtId="0" fontId="16" fillId="24" borderId="0" xfId="56" applyFont="1" applyFill="1"/>
    <xf numFmtId="1" fontId="1" fillId="27" borderId="0" xfId="56" applyNumberFormat="1" applyFill="1" applyAlignment="1">
      <alignment horizontal="right"/>
    </xf>
    <xf numFmtId="0" fontId="16" fillId="27" borderId="0" xfId="56" applyFont="1" applyFill="1" applyAlignment="1">
      <alignment horizontal="left"/>
    </xf>
    <xf numFmtId="0" fontId="62" fillId="24" borderId="0" xfId="56" applyFont="1" applyFill="1"/>
    <xf numFmtId="44" fontId="25" fillId="27" borderId="0" xfId="56" applyNumberFormat="1" applyFont="1" applyFill="1" applyAlignment="1">
      <alignment horizontal="left"/>
    </xf>
    <xf numFmtId="44" fontId="1" fillId="27" borderId="0" xfId="56" applyNumberFormat="1" applyFill="1" applyAlignment="1">
      <alignment horizontal="left"/>
    </xf>
    <xf numFmtId="165" fontId="25" fillId="27" borderId="0" xfId="61" applyNumberFormat="1" applyFont="1" applyFill="1" applyBorder="1" applyAlignment="1" applyProtection="1">
      <alignment horizontal="right"/>
    </xf>
    <xf numFmtId="0" fontId="62" fillId="24" borderId="40" xfId="56" applyFont="1" applyFill="1" applyBorder="1"/>
    <xf numFmtId="44" fontId="1" fillId="27" borderId="40" xfId="56" applyNumberFormat="1" applyFill="1" applyBorder="1" applyAlignment="1">
      <alignment horizontal="left"/>
    </xf>
    <xf numFmtId="44" fontId="25" fillId="27" borderId="40" xfId="56" applyNumberFormat="1" applyFont="1" applyFill="1" applyBorder="1" applyAlignment="1">
      <alignment horizontal="left"/>
    </xf>
    <xf numFmtId="165" fontId="25" fillId="27" borderId="40" xfId="61" applyNumberFormat="1" applyFont="1" applyFill="1" applyBorder="1" applyAlignment="1" applyProtection="1">
      <alignment horizontal="right"/>
    </xf>
    <xf numFmtId="0" fontId="1" fillId="27" borderId="0" xfId="56" applyFill="1"/>
    <xf numFmtId="0" fontId="1" fillId="27" borderId="40" xfId="56" applyFill="1" applyBorder="1"/>
    <xf numFmtId="44" fontId="25" fillId="27" borderId="160" xfId="56" applyNumberFormat="1" applyFont="1" applyFill="1" applyBorder="1" applyAlignment="1">
      <alignment horizontal="left"/>
    </xf>
    <xf numFmtId="9" fontId="25" fillId="27" borderId="40" xfId="61" applyFont="1" applyFill="1" applyBorder="1" applyAlignment="1" applyProtection="1">
      <alignment horizontal="right"/>
    </xf>
    <xf numFmtId="0" fontId="125" fillId="24" borderId="0" xfId="56" applyFont="1" applyFill="1"/>
    <xf numFmtId="0" fontId="84" fillId="0" borderId="0" xfId="67" applyFont="1"/>
    <xf numFmtId="0" fontId="1" fillId="24" borderId="0" xfId="56" applyFill="1" applyAlignment="1">
      <alignment horizontal="right"/>
    </xf>
    <xf numFmtId="0" fontId="1" fillId="24" borderId="12" xfId="56" applyFill="1" applyBorder="1" applyAlignment="1">
      <alignment vertical="center"/>
    </xf>
    <xf numFmtId="0" fontId="9" fillId="24" borderId="12" xfId="56" applyFont="1" applyFill="1" applyBorder="1" applyAlignment="1">
      <alignment vertical="center"/>
    </xf>
    <xf numFmtId="0" fontId="91" fillId="0" borderId="0" xfId="67" applyFont="1"/>
    <xf numFmtId="9" fontId="84" fillId="0" borderId="0" xfId="67" applyNumberFormat="1" applyFont="1" applyAlignment="1">
      <alignment horizontal="left"/>
    </xf>
    <xf numFmtId="0" fontId="84" fillId="0" borderId="0" xfId="67" applyFont="1" applyAlignment="1">
      <alignment horizontal="left"/>
    </xf>
    <xf numFmtId="0" fontId="83" fillId="0" borderId="0" xfId="56" applyFont="1"/>
    <xf numFmtId="0" fontId="96" fillId="0" borderId="0" xfId="67" applyFont="1"/>
    <xf numFmtId="9" fontId="84" fillId="0" borderId="0" xfId="67" applyNumberFormat="1" applyFont="1"/>
    <xf numFmtId="14" fontId="6" fillId="0" borderId="83" xfId="0" applyNumberFormat="1" applyFont="1" applyBorder="1" applyProtection="1">
      <protection locked="0"/>
    </xf>
    <xf numFmtId="44" fontId="81" fillId="28" borderId="17" xfId="29" applyFont="1" applyFill="1" applyBorder="1" applyAlignment="1" applyProtection="1">
      <alignment horizontal="left" vertical="top" wrapText="1"/>
    </xf>
    <xf numFmtId="9" fontId="81" fillId="0" borderId="10" xfId="61" applyFont="1" applyBorder="1" applyProtection="1"/>
    <xf numFmtId="166" fontId="13" fillId="27" borderId="113" xfId="30" applyNumberFormat="1" applyFont="1" applyFill="1" applyBorder="1" applyAlignment="1" applyProtection="1">
      <alignment vertical="center"/>
      <protection locked="0"/>
    </xf>
    <xf numFmtId="166" fontId="13" fillId="27" borderId="114" xfId="30" applyNumberFormat="1" applyFont="1" applyFill="1" applyBorder="1" applyAlignment="1" applyProtection="1">
      <alignment vertical="center"/>
      <protection locked="0"/>
    </xf>
    <xf numFmtId="166" fontId="14" fillId="28" borderId="115" xfId="0" applyNumberFormat="1" applyFont="1" applyFill="1" applyBorder="1" applyAlignment="1" applyProtection="1">
      <alignment horizontal="center" vertical="center" wrapText="1"/>
      <protection locked="0"/>
    </xf>
    <xf numFmtId="166" fontId="13" fillId="27" borderId="118" xfId="30" applyNumberFormat="1" applyFont="1" applyFill="1" applyBorder="1" applyAlignment="1" applyProtection="1">
      <alignment vertical="center"/>
      <protection locked="0"/>
    </xf>
    <xf numFmtId="166" fontId="13" fillId="27" borderId="119" xfId="30" applyNumberFormat="1" applyFont="1" applyFill="1" applyBorder="1" applyAlignment="1" applyProtection="1">
      <alignment vertical="center"/>
      <protection locked="0"/>
    </xf>
    <xf numFmtId="166" fontId="14" fillId="28" borderId="93" xfId="0" applyNumberFormat="1" applyFont="1" applyFill="1" applyBorder="1" applyAlignment="1" applyProtection="1">
      <alignment horizontal="center" vertical="center" wrapText="1"/>
      <protection locked="0"/>
    </xf>
    <xf numFmtId="0" fontId="5" fillId="24" borderId="40" xfId="56" applyFont="1" applyFill="1" applyBorder="1" applyAlignment="1">
      <alignment wrapText="1"/>
    </xf>
    <xf numFmtId="0" fontId="7" fillId="27" borderId="0" xfId="56" applyFont="1" applyFill="1" applyAlignment="1">
      <alignment horizontal="center"/>
    </xf>
    <xf numFmtId="0" fontId="92" fillId="27" borderId="0" xfId="56" applyFont="1" applyFill="1" applyAlignment="1">
      <alignment horizontal="left"/>
    </xf>
    <xf numFmtId="0" fontId="132" fillId="0" borderId="0" xfId="44" applyFont="1" applyAlignment="1">
      <alignment wrapText="1"/>
    </xf>
    <xf numFmtId="42" fontId="0" fillId="30" borderId="66" xfId="0" applyNumberFormat="1" applyFill="1" applyBorder="1" applyAlignment="1">
      <alignment wrapText="1"/>
    </xf>
    <xf numFmtId="42" fontId="0" fillId="30" borderId="13" xfId="0" applyNumberFormat="1" applyFill="1" applyBorder="1" applyAlignment="1">
      <alignment wrapText="1"/>
    </xf>
    <xf numFmtId="42" fontId="0" fillId="30" borderId="17" xfId="0" applyNumberFormat="1" applyFill="1" applyBorder="1" applyAlignment="1">
      <alignment wrapText="1"/>
    </xf>
    <xf numFmtId="44" fontId="0" fillId="0" borderId="0" xfId="0" applyNumberFormat="1"/>
    <xf numFmtId="0" fontId="133" fillId="0" borderId="0" xfId="0" applyFont="1"/>
    <xf numFmtId="41" fontId="0" fillId="0" borderId="0" xfId="0" applyNumberFormat="1"/>
    <xf numFmtId="0" fontId="13" fillId="0" borderId="0" xfId="0" applyFont="1"/>
    <xf numFmtId="1" fontId="0" fillId="0" borderId="0" xfId="0" applyNumberFormat="1"/>
    <xf numFmtId="171" fontId="0" fillId="0" borderId="0" xfId="0" applyNumberFormat="1"/>
    <xf numFmtId="44" fontId="0" fillId="0" borderId="0" xfId="0" quotePrefix="1" applyNumberFormat="1"/>
    <xf numFmtId="0" fontId="130" fillId="24" borderId="0" xfId="56" applyFont="1" applyFill="1" applyAlignment="1" applyProtection="1">
      <alignment wrapText="1"/>
      <protection locked="0"/>
    </xf>
    <xf numFmtId="0" fontId="129" fillId="27" borderId="0" xfId="56" applyFont="1" applyFill="1" applyAlignment="1" applyProtection="1">
      <alignment horizontal="left"/>
      <protection locked="0"/>
    </xf>
    <xf numFmtId="0" fontId="14" fillId="0" borderId="0" xfId="56" applyFont="1"/>
    <xf numFmtId="0" fontId="92" fillId="27" borderId="40" xfId="56" applyFont="1" applyFill="1" applyBorder="1" applyAlignment="1">
      <alignment horizontal="left"/>
    </xf>
    <xf numFmtId="0" fontId="129" fillId="27" borderId="40" xfId="56" applyFont="1" applyFill="1" applyBorder="1" applyAlignment="1" applyProtection="1">
      <alignment horizontal="left"/>
      <protection locked="0"/>
    </xf>
    <xf numFmtId="0" fontId="126" fillId="24" borderId="40" xfId="56" applyFont="1" applyFill="1" applyBorder="1"/>
    <xf numFmtId="0" fontId="1" fillId="35" borderId="87" xfId="56" applyFill="1" applyBorder="1"/>
    <xf numFmtId="0" fontId="1" fillId="35" borderId="199" xfId="56" applyFill="1" applyBorder="1"/>
    <xf numFmtId="0" fontId="1" fillId="43" borderId="199" xfId="56" applyFill="1" applyBorder="1"/>
    <xf numFmtId="0" fontId="1" fillId="42" borderId="199" xfId="56" applyFill="1" applyBorder="1"/>
    <xf numFmtId="0" fontId="14" fillId="43" borderId="83" xfId="56" applyFont="1" applyFill="1" applyBorder="1" applyAlignment="1">
      <alignment horizontal="right"/>
    </xf>
    <xf numFmtId="0" fontId="14" fillId="43" borderId="83" xfId="56" applyFont="1" applyFill="1" applyBorder="1"/>
    <xf numFmtId="172" fontId="0" fillId="0" borderId="0" xfId="61" applyNumberFormat="1" applyFont="1"/>
    <xf numFmtId="0" fontId="25" fillId="35" borderId="200" xfId="56" applyFont="1" applyFill="1" applyBorder="1"/>
    <xf numFmtId="0" fontId="25" fillId="43" borderId="200" xfId="56" applyFont="1" applyFill="1" applyBorder="1"/>
    <xf numFmtId="0" fontId="25" fillId="42" borderId="83" xfId="56" applyFont="1" applyFill="1" applyBorder="1"/>
    <xf numFmtId="0" fontId="13" fillId="0" borderId="0" xfId="56" applyFont="1"/>
    <xf numFmtId="0" fontId="134" fillId="0" borderId="0" xfId="0" applyFont="1" applyAlignment="1">
      <alignment horizontal="left" vertical="center"/>
    </xf>
    <xf numFmtId="0" fontId="0" fillId="0" borderId="0" xfId="0" applyAlignment="1" applyProtection="1">
      <alignment wrapText="1"/>
      <protection locked="0"/>
    </xf>
    <xf numFmtId="0" fontId="13" fillId="0" borderId="0" xfId="56" applyFont="1" applyAlignment="1" applyProtection="1">
      <alignment vertical="center"/>
      <protection locked="0"/>
    </xf>
    <xf numFmtId="0" fontId="82" fillId="0" borderId="0" xfId="0" applyFont="1" applyAlignment="1" applyProtection="1">
      <alignment horizontal="left"/>
      <protection locked="0"/>
    </xf>
    <xf numFmtId="0" fontId="0" fillId="0" borderId="0" xfId="0" applyAlignment="1" applyProtection="1">
      <alignment horizontal="left" indent="1"/>
      <protection locked="0"/>
    </xf>
    <xf numFmtId="0" fontId="135" fillId="0" borderId="0" xfId="0" applyFont="1" applyAlignment="1">
      <alignment horizontal="left" vertical="center" wrapText="1"/>
    </xf>
    <xf numFmtId="0" fontId="135" fillId="0" borderId="0" xfId="0" applyFont="1"/>
    <xf numFmtId="0" fontId="135" fillId="0" borderId="0" xfId="0" applyFont="1" applyAlignment="1">
      <alignment horizontal="left" vertical="center"/>
    </xf>
    <xf numFmtId="14" fontId="0" fillId="0" borderId="0" xfId="0" applyNumberFormat="1"/>
    <xf numFmtId="0" fontId="0" fillId="0" borderId="0" xfId="0" applyAlignment="1">
      <alignment horizontal="left"/>
    </xf>
    <xf numFmtId="44" fontId="6" fillId="0" borderId="32" xfId="57" applyNumberFormat="1" applyFont="1" applyBorder="1" applyAlignment="1">
      <alignment horizontal="right" vertical="center"/>
    </xf>
    <xf numFmtId="44" fontId="6" fillId="0" borderId="0" xfId="57" applyNumberFormat="1" applyFont="1" applyAlignment="1">
      <alignment horizontal="right" vertical="center"/>
    </xf>
    <xf numFmtId="44" fontId="6" fillId="0" borderId="33" xfId="57" applyNumberFormat="1" applyFont="1" applyBorder="1" applyAlignment="1">
      <alignment horizontal="right" vertical="center"/>
    </xf>
    <xf numFmtId="44" fontId="6" fillId="28" borderId="32" xfId="57" applyNumberFormat="1" applyFont="1" applyFill="1" applyBorder="1" applyAlignment="1" applyProtection="1">
      <alignment horizontal="right" vertical="center"/>
      <protection locked="0"/>
    </xf>
    <xf numFmtId="0" fontId="6" fillId="0" borderId="10" xfId="57" applyFont="1" applyBorder="1" applyAlignment="1" applyProtection="1">
      <alignment horizontal="left" vertical="center" indent="1"/>
      <protection locked="0"/>
    </xf>
    <xf numFmtId="44" fontId="6" fillId="28" borderId="50" xfId="57" applyNumberFormat="1" applyFont="1" applyFill="1" applyBorder="1" applyAlignment="1" applyProtection="1">
      <alignment horizontal="right" vertical="center"/>
      <protection locked="0"/>
    </xf>
    <xf numFmtId="44" fontId="6" fillId="0" borderId="10" xfId="57" applyNumberFormat="1" applyFont="1" applyBorder="1" applyAlignment="1">
      <alignment horizontal="right" vertical="center"/>
    </xf>
    <xf numFmtId="44" fontId="6" fillId="0" borderId="34" xfId="57" applyNumberFormat="1" applyFont="1" applyBorder="1" applyAlignment="1">
      <alignment horizontal="right" vertical="center"/>
    </xf>
    <xf numFmtId="44" fontId="6" fillId="0" borderId="32" xfId="57" applyNumberFormat="1" applyFont="1" applyBorder="1" applyAlignment="1" applyProtection="1">
      <alignment horizontal="right" vertical="center"/>
      <protection locked="0"/>
    </xf>
    <xf numFmtId="44" fontId="6" fillId="0" borderId="0" xfId="57" applyNumberFormat="1" applyFont="1" applyAlignment="1" applyProtection="1">
      <alignment horizontal="right" vertical="center"/>
      <protection locked="0"/>
    </xf>
    <xf numFmtId="44" fontId="6" fillId="0" borderId="33" xfId="57" applyNumberFormat="1" applyFont="1" applyBorder="1" applyAlignment="1" applyProtection="1">
      <alignment horizontal="right" vertical="center"/>
      <protection locked="0"/>
    </xf>
    <xf numFmtId="0" fontId="6" fillId="0" borderId="0" xfId="42" applyAlignment="1" applyProtection="1">
      <alignment vertical="center"/>
      <protection locked="0"/>
    </xf>
    <xf numFmtId="44" fontId="6" fillId="28" borderId="29" xfId="57" applyNumberFormat="1" applyFont="1" applyFill="1" applyBorder="1" applyAlignment="1" applyProtection="1">
      <alignment vertical="center"/>
      <protection locked="0"/>
    </xf>
    <xf numFmtId="44" fontId="6" fillId="0" borderId="30" xfId="57" applyNumberFormat="1" applyFont="1" applyBorder="1" applyAlignment="1">
      <alignment horizontal="right" vertical="center"/>
    </xf>
    <xf numFmtId="44" fontId="6" fillId="0" borderId="31" xfId="57" applyNumberFormat="1" applyFont="1" applyBorder="1" applyAlignment="1">
      <alignment horizontal="right" vertical="center"/>
    </xf>
    <xf numFmtId="44" fontId="6" fillId="28" borderId="32" xfId="57" applyNumberFormat="1" applyFont="1" applyFill="1" applyBorder="1" applyAlignment="1" applyProtection="1">
      <alignment vertical="center"/>
      <protection locked="0"/>
    </xf>
    <xf numFmtId="44" fontId="6" fillId="28" borderId="50" xfId="57" applyNumberFormat="1" applyFont="1" applyFill="1" applyBorder="1" applyAlignment="1" applyProtection="1">
      <alignment vertical="center"/>
      <protection locked="0"/>
    </xf>
    <xf numFmtId="44" fontId="6" fillId="25" borderId="32" xfId="57" applyNumberFormat="1" applyFont="1" applyFill="1" applyBorder="1" applyAlignment="1" applyProtection="1">
      <alignment horizontal="right" vertical="center"/>
      <protection locked="0"/>
    </xf>
    <xf numFmtId="44" fontId="6" fillId="25" borderId="0" xfId="57" applyNumberFormat="1" applyFont="1" applyFill="1" applyAlignment="1" applyProtection="1">
      <alignment horizontal="right" vertical="center"/>
      <protection locked="0"/>
    </xf>
    <xf numFmtId="44" fontId="6" fillId="25" borderId="33" xfId="57" applyNumberFormat="1" applyFont="1" applyFill="1" applyBorder="1" applyAlignment="1" applyProtection="1">
      <alignment horizontal="right" vertical="center"/>
      <protection locked="0"/>
    </xf>
    <xf numFmtId="0" fontId="6" fillId="0" borderId="0" xfId="57" applyFont="1" applyAlignment="1" applyProtection="1">
      <alignment horizontal="left" vertical="center"/>
      <protection locked="0"/>
    </xf>
    <xf numFmtId="0" fontId="6" fillId="0" borderId="10" xfId="57" applyFont="1" applyBorder="1" applyAlignment="1" applyProtection="1">
      <alignment horizontal="left" vertical="center"/>
      <protection locked="0"/>
    </xf>
    <xf numFmtId="44" fontId="6" fillId="25" borderId="35" xfId="57" applyNumberFormat="1" applyFont="1" applyFill="1" applyBorder="1" applyAlignment="1" applyProtection="1">
      <alignment horizontal="right" vertical="center"/>
      <protection locked="0"/>
    </xf>
    <xf numFmtId="44" fontId="6" fillId="25" borderId="25" xfId="57" applyNumberFormat="1" applyFont="1" applyFill="1" applyBorder="1" applyAlignment="1" applyProtection="1">
      <alignment horizontal="right" vertical="center"/>
      <protection locked="0"/>
    </xf>
    <xf numFmtId="44" fontId="6" fillId="25" borderId="26" xfId="57" applyNumberFormat="1" applyFont="1" applyFill="1" applyBorder="1" applyAlignment="1" applyProtection="1">
      <alignment horizontal="right" vertical="center"/>
      <protection locked="0"/>
    </xf>
    <xf numFmtId="44" fontId="6" fillId="0" borderId="39" xfId="57" applyNumberFormat="1" applyFont="1" applyBorder="1" applyAlignment="1">
      <alignment horizontal="right" vertical="center"/>
    </xf>
    <xf numFmtId="44" fontId="6" fillId="0" borderId="40" xfId="57" applyNumberFormat="1" applyFont="1" applyBorder="1" applyAlignment="1">
      <alignment horizontal="right" vertical="center"/>
    </xf>
    <xf numFmtId="44" fontId="6" fillId="0" borderId="41" xfId="57" applyNumberFormat="1" applyFont="1" applyBorder="1" applyAlignment="1">
      <alignment horizontal="right" vertical="center"/>
    </xf>
    <xf numFmtId="44" fontId="6" fillId="28" borderId="54" xfId="57" applyNumberFormat="1" applyFont="1" applyFill="1" applyBorder="1" applyAlignment="1" applyProtection="1">
      <alignment horizontal="right" vertical="center"/>
      <protection locked="0"/>
    </xf>
    <xf numFmtId="44" fontId="6" fillId="0" borderId="45" xfId="57" applyNumberFormat="1" applyFont="1" applyBorder="1" applyAlignment="1" applyProtection="1">
      <alignment horizontal="right" vertical="center"/>
      <protection locked="0"/>
    </xf>
    <xf numFmtId="44" fontId="6" fillId="0" borderId="46" xfId="57" applyNumberFormat="1" applyFont="1" applyBorder="1" applyAlignment="1" applyProtection="1">
      <alignment horizontal="right" vertical="center"/>
      <protection locked="0"/>
    </xf>
    <xf numFmtId="44" fontId="6" fillId="28" borderId="35" xfId="57" applyNumberFormat="1" applyFont="1" applyFill="1" applyBorder="1" applyAlignment="1" applyProtection="1">
      <alignment horizontal="right" vertical="center"/>
      <protection locked="0"/>
    </xf>
    <xf numFmtId="44" fontId="6" fillId="0" borderId="25" xfId="57" applyNumberFormat="1" applyFont="1" applyBorder="1" applyAlignment="1" applyProtection="1">
      <alignment horizontal="right" vertical="center"/>
      <protection locked="0"/>
    </xf>
    <xf numFmtId="44" fontId="6" fillId="0" borderId="26" xfId="57" applyNumberFormat="1" applyFont="1" applyBorder="1" applyAlignment="1" applyProtection="1">
      <alignment horizontal="right" vertical="center"/>
      <protection locked="0"/>
    </xf>
    <xf numFmtId="44" fontId="6" fillId="0" borderId="47" xfId="57" applyNumberFormat="1" applyFont="1" applyBorder="1" applyAlignment="1" applyProtection="1">
      <alignment horizontal="right" vertical="center"/>
      <protection locked="0"/>
    </xf>
    <xf numFmtId="44" fontId="6" fillId="0" borderId="48" xfId="57" applyNumberFormat="1" applyFont="1" applyBorder="1" applyAlignment="1" applyProtection="1">
      <alignment horizontal="right" vertical="center"/>
      <protection locked="0"/>
    </xf>
    <xf numFmtId="44" fontId="6" fillId="0" borderId="49" xfId="57" applyNumberFormat="1" applyFont="1" applyBorder="1" applyAlignment="1" applyProtection="1">
      <alignment horizontal="right" vertical="center"/>
      <protection locked="0"/>
    </xf>
    <xf numFmtId="44" fontId="6" fillId="0" borderId="29" xfId="57" applyNumberFormat="1" applyFont="1" applyBorder="1" applyAlignment="1">
      <alignment horizontal="right" vertical="center"/>
    </xf>
    <xf numFmtId="44" fontId="6" fillId="0" borderId="32" xfId="42" applyNumberFormat="1" applyBorder="1" applyAlignment="1">
      <alignment vertical="center"/>
    </xf>
    <xf numFmtId="44" fontId="6" fillId="0" borderId="32" xfId="57" applyNumberFormat="1" applyFont="1" applyBorder="1" applyAlignment="1">
      <alignment vertical="center"/>
    </xf>
    <xf numFmtId="44" fontId="6" fillId="0" borderId="50" xfId="57" applyNumberFormat="1" applyFont="1" applyBorder="1" applyAlignment="1">
      <alignment vertical="center"/>
    </xf>
    <xf numFmtId="44" fontId="6" fillId="0" borderId="29" xfId="57" applyNumberFormat="1" applyFont="1" applyBorder="1" applyAlignment="1">
      <alignment vertical="center"/>
    </xf>
    <xf numFmtId="44" fontId="6" fillId="0" borderId="30" xfId="42" applyNumberFormat="1" applyBorder="1" applyAlignment="1">
      <alignment vertical="center"/>
    </xf>
    <xf numFmtId="44" fontId="6" fillId="0" borderId="31" xfId="42" applyNumberFormat="1" applyBorder="1" applyAlignment="1">
      <alignment vertical="center"/>
    </xf>
    <xf numFmtId="44" fontId="6" fillId="0" borderId="0" xfId="42" applyNumberFormat="1" applyAlignment="1">
      <alignment vertical="center"/>
    </xf>
    <xf numFmtId="44" fontId="6" fillId="0" borderId="33" xfId="42" applyNumberFormat="1" applyBorder="1" applyAlignment="1">
      <alignment vertical="center"/>
    </xf>
    <xf numFmtId="44" fontId="6" fillId="0" borderId="10" xfId="42" applyNumberFormat="1" applyBorder="1" applyAlignment="1">
      <alignment vertical="center"/>
    </xf>
    <xf numFmtId="44" fontId="6" fillId="0" borderId="34" xfId="42" applyNumberFormat="1" applyBorder="1" applyAlignment="1">
      <alignment vertical="center"/>
    </xf>
    <xf numFmtId="44" fontId="6" fillId="0" borderId="50" xfId="57" applyNumberFormat="1" applyFont="1" applyBorder="1" applyAlignment="1">
      <alignment horizontal="right" vertical="center"/>
    </xf>
    <xf numFmtId="44" fontId="6" fillId="0" borderId="29" xfId="57" applyNumberFormat="1" applyFont="1" applyBorder="1" applyAlignment="1" applyProtection="1">
      <alignment horizontal="right" vertical="center"/>
      <protection locked="0"/>
    </xf>
    <xf numFmtId="44" fontId="6" fillId="0" borderId="30" xfId="42" applyNumberFormat="1" applyBorder="1" applyAlignment="1" applyProtection="1">
      <alignment vertical="center"/>
      <protection locked="0"/>
    </xf>
    <xf numFmtId="44" fontId="6" fillId="0" borderId="31" xfId="42" applyNumberFormat="1" applyBorder="1" applyAlignment="1" applyProtection="1">
      <alignment vertical="center"/>
      <protection locked="0"/>
    </xf>
    <xf numFmtId="44" fontId="6" fillId="0" borderId="0" xfId="42" applyNumberFormat="1" applyAlignment="1" applyProtection="1">
      <alignment vertical="center"/>
      <protection locked="0"/>
    </xf>
    <xf numFmtId="44" fontId="6" fillId="0" borderId="33" xfId="42" applyNumberFormat="1" applyBorder="1" applyAlignment="1" applyProtection="1">
      <alignment vertical="center"/>
      <protection locked="0"/>
    </xf>
    <xf numFmtId="44" fontId="6" fillId="0" borderId="35" xfId="57" applyNumberFormat="1" applyFont="1" applyBorder="1" applyAlignment="1" applyProtection="1">
      <alignment horizontal="right" vertical="center"/>
      <protection locked="0"/>
    </xf>
    <xf numFmtId="44" fontId="6" fillId="0" borderId="25" xfId="42" applyNumberFormat="1" applyBorder="1" applyAlignment="1" applyProtection="1">
      <alignment vertical="center"/>
      <protection locked="0"/>
    </xf>
    <xf numFmtId="44" fontId="6" fillId="0" borderId="26" xfId="42" applyNumberFormat="1" applyBorder="1" applyAlignment="1" applyProtection="1">
      <alignment vertical="center"/>
      <protection locked="0"/>
    </xf>
    <xf numFmtId="44" fontId="6" fillId="0" borderId="36" xfId="57" applyNumberFormat="1" applyFont="1" applyBorder="1" applyAlignment="1" applyProtection="1">
      <alignment horizontal="right" vertical="center"/>
      <protection locked="0"/>
    </xf>
    <xf numFmtId="44" fontId="6" fillId="0" borderId="37" xfId="57" applyNumberFormat="1" applyFont="1" applyBorder="1" applyAlignment="1" applyProtection="1">
      <alignment horizontal="right" vertical="center"/>
      <protection locked="0"/>
    </xf>
    <xf numFmtId="44" fontId="6" fillId="0" borderId="38" xfId="57" applyNumberFormat="1" applyFont="1" applyBorder="1" applyAlignment="1" applyProtection="1">
      <alignment horizontal="right" vertical="center"/>
      <protection locked="0"/>
    </xf>
    <xf numFmtId="0" fontId="126" fillId="24" borderId="0" xfId="56" applyFont="1" applyFill="1"/>
    <xf numFmtId="0" fontId="52" fillId="0" borderId="0" xfId="84" applyFont="1" applyAlignment="1">
      <alignment vertical="center"/>
    </xf>
    <xf numFmtId="42" fontId="113" fillId="35" borderId="83" xfId="83" applyNumberFormat="1" applyFont="1" applyFill="1" applyBorder="1" applyAlignment="1">
      <alignment vertical="center"/>
    </xf>
    <xf numFmtId="42" fontId="113" fillId="36" borderId="83" xfId="83" applyNumberFormat="1" applyFont="1" applyFill="1" applyBorder="1" applyAlignment="1">
      <alignment vertical="center"/>
    </xf>
    <xf numFmtId="164" fontId="113" fillId="35" borderId="83" xfId="83" applyNumberFormat="1" applyFont="1" applyFill="1" applyBorder="1" applyAlignment="1">
      <alignment vertical="center"/>
    </xf>
    <xf numFmtId="164" fontId="113" fillId="36" borderId="83" xfId="83" applyNumberFormat="1" applyFont="1" applyFill="1" applyBorder="1" applyAlignment="1">
      <alignment vertical="center"/>
    </xf>
    <xf numFmtId="0" fontId="1" fillId="44" borderId="224" xfId="56" applyFill="1" applyBorder="1" applyAlignment="1">
      <alignment vertical="center" wrapText="1"/>
    </xf>
    <xf numFmtId="0" fontId="1" fillId="44" borderId="225" xfId="56" applyFill="1" applyBorder="1" applyAlignment="1">
      <alignment vertical="center" wrapText="1"/>
    </xf>
    <xf numFmtId="0" fontId="1" fillId="44" borderId="226" xfId="56" applyFill="1" applyBorder="1" applyAlignment="1">
      <alignment vertical="center" wrapText="1"/>
    </xf>
    <xf numFmtId="0" fontId="13" fillId="0" borderId="0" xfId="56" applyFont="1" applyAlignment="1" applyProtection="1">
      <alignment horizontal="left" vertical="center"/>
      <protection locked="0"/>
    </xf>
    <xf numFmtId="0" fontId="14" fillId="28" borderId="230" xfId="56" applyFont="1" applyFill="1" applyBorder="1" applyAlignment="1" applyProtection="1">
      <alignment vertical="center"/>
      <protection locked="0"/>
    </xf>
    <xf numFmtId="49" fontId="1" fillId="24" borderId="0" xfId="56" applyNumberFormat="1" applyFill="1"/>
    <xf numFmtId="42" fontId="0" fillId="45" borderId="13" xfId="0" applyNumberFormat="1" applyFill="1" applyBorder="1" applyAlignment="1">
      <alignment wrapText="1"/>
    </xf>
    <xf numFmtId="1" fontId="14" fillId="43" borderId="83" xfId="56" applyNumberFormat="1" applyFont="1" applyFill="1" applyBorder="1"/>
    <xf numFmtId="0" fontId="131" fillId="27" borderId="0" xfId="56" applyFont="1" applyFill="1" applyAlignment="1">
      <alignment horizontal="left"/>
    </xf>
    <xf numFmtId="1" fontId="14" fillId="43" borderId="83" xfId="56" applyNumberFormat="1" applyFont="1" applyFill="1" applyBorder="1" applyAlignment="1">
      <alignment horizontal="right"/>
    </xf>
    <xf numFmtId="1" fontId="14" fillId="43" borderId="12" xfId="56" applyNumberFormat="1" applyFont="1" applyFill="1" applyBorder="1" applyAlignment="1">
      <alignment horizontal="right" vertical="center"/>
    </xf>
    <xf numFmtId="0" fontId="0" fillId="0" borderId="0" xfId="0" applyAlignment="1">
      <alignment wrapText="1"/>
    </xf>
    <xf numFmtId="0" fontId="86" fillId="0" borderId="0" xfId="0" applyFont="1" applyAlignment="1" applyProtection="1">
      <alignment horizontal="center"/>
      <protection locked="0"/>
    </xf>
    <xf numFmtId="0" fontId="90" fillId="0" borderId="0" xfId="0" applyFont="1" applyAlignment="1" applyProtection="1">
      <alignment horizontal="left" wrapText="1"/>
      <protection locked="0"/>
    </xf>
    <xf numFmtId="0" fontId="89" fillId="0" borderId="0" xfId="0" applyFont="1" applyAlignment="1" applyProtection="1">
      <alignment horizontal="left"/>
      <protection locked="0"/>
    </xf>
    <xf numFmtId="0" fontId="89" fillId="0" borderId="0" xfId="0" applyFont="1" applyAlignment="1" applyProtection="1">
      <alignment horizontal="left" wrapText="1"/>
      <protection locked="0"/>
    </xf>
    <xf numFmtId="0" fontId="89" fillId="0" borderId="80" xfId="0" applyFont="1" applyBorder="1" applyAlignment="1" applyProtection="1">
      <alignment horizontal="left" wrapText="1"/>
      <protection locked="0"/>
    </xf>
    <xf numFmtId="0" fontId="90" fillId="0" borderId="0" xfId="0" applyFont="1" applyAlignment="1" applyProtection="1">
      <alignment horizontal="left"/>
      <protection locked="0"/>
    </xf>
    <xf numFmtId="0" fontId="89" fillId="0" borderId="0" xfId="0" applyFont="1" applyAlignment="1" applyProtection="1">
      <alignment horizontal="left" vertical="top" wrapText="1"/>
      <protection locked="0"/>
    </xf>
    <xf numFmtId="0" fontId="6" fillId="0" borderId="0" xfId="82" applyAlignment="1">
      <alignment vertical="top" wrapText="1"/>
    </xf>
    <xf numFmtId="0" fontId="27" fillId="0" borderId="0" xfId="71" applyFont="1" applyAlignment="1">
      <alignment horizontal="center" vertical="top" wrapText="1"/>
    </xf>
    <xf numFmtId="0" fontId="27" fillId="0" borderId="0" xfId="82" applyFont="1" applyAlignment="1">
      <alignment horizontal="center" vertical="top" wrapText="1"/>
    </xf>
    <xf numFmtId="0" fontId="6" fillId="0" borderId="0" xfId="82" applyAlignment="1">
      <alignment wrapText="1"/>
    </xf>
    <xf numFmtId="0" fontId="27" fillId="0" borderId="0" xfId="82" applyFont="1" applyAlignment="1">
      <alignment vertical="top" wrapText="1"/>
    </xf>
    <xf numFmtId="0" fontId="27" fillId="0" borderId="0" xfId="82" applyFont="1" applyAlignment="1">
      <alignment horizontal="center" wrapText="1"/>
    </xf>
    <xf numFmtId="0" fontId="97" fillId="0" borderId="0" xfId="44" applyFont="1" applyAlignment="1">
      <alignment horizontal="center" vertical="center" wrapText="1"/>
    </xf>
    <xf numFmtId="0" fontId="122" fillId="0" borderId="0" xfId="44" applyFont="1" applyAlignment="1">
      <alignment horizontal="center" vertical="center" wrapText="1"/>
    </xf>
    <xf numFmtId="0" fontId="57" fillId="0" borderId="0" xfId="44" applyFont="1" applyAlignment="1">
      <alignment horizontal="left" vertical="top" wrapText="1"/>
    </xf>
    <xf numFmtId="0" fontId="57" fillId="0" borderId="0" xfId="44" applyFont="1" applyAlignment="1">
      <alignment wrapText="1"/>
    </xf>
    <xf numFmtId="0" fontId="65" fillId="0" borderId="0" xfId="55" applyFont="1" applyAlignment="1" applyProtection="1">
      <alignment wrapText="1"/>
      <protection locked="0"/>
    </xf>
    <xf numFmtId="0" fontId="14" fillId="28" borderId="97" xfId="55" applyFont="1" applyFill="1" applyBorder="1" applyAlignment="1" applyProtection="1">
      <alignment horizontal="center" vertical="center" wrapText="1"/>
      <protection locked="0"/>
    </xf>
    <xf numFmtId="0" fontId="7" fillId="0" borderId="0" xfId="55" applyFont="1" applyAlignment="1" applyProtection="1">
      <alignment horizontal="center" vertical="top" wrapText="1"/>
      <protection locked="0"/>
    </xf>
    <xf numFmtId="0" fontId="94" fillId="0" borderId="0" xfId="0" applyFont="1" applyAlignment="1" applyProtection="1">
      <alignment horizontal="left"/>
      <protection locked="0"/>
    </xf>
    <xf numFmtId="0" fontId="65" fillId="0" borderId="0" xfId="55" applyFont="1" applyAlignment="1" applyProtection="1">
      <alignment vertical="top" wrapText="1"/>
      <protection locked="0"/>
    </xf>
    <xf numFmtId="0" fontId="0" fillId="27" borderId="0" xfId="0" applyFill="1" applyAlignment="1" applyProtection="1">
      <alignment horizontal="left" vertical="top" wrapText="1" indent="2"/>
      <protection locked="0"/>
    </xf>
    <xf numFmtId="0" fontId="94" fillId="0" borderId="0" xfId="0" applyFont="1" applyAlignment="1" applyProtection="1">
      <alignment horizontal="left" wrapText="1"/>
      <protection locked="0"/>
    </xf>
    <xf numFmtId="0" fontId="7" fillId="0" borderId="0" xfId="55" applyFont="1" applyAlignment="1" applyProtection="1">
      <alignment vertical="top" wrapText="1"/>
      <protection locked="0"/>
    </xf>
    <xf numFmtId="0" fontId="68" fillId="0" borderId="0" xfId="55" applyFont="1" applyAlignment="1" applyProtection="1">
      <alignment wrapText="1"/>
      <protection locked="0"/>
    </xf>
    <xf numFmtId="0" fontId="66" fillId="0" borderId="0" xfId="55" applyFont="1" applyAlignment="1" applyProtection="1">
      <alignment wrapText="1"/>
      <protection locked="0"/>
    </xf>
    <xf numFmtId="0" fontId="69" fillId="0" borderId="0" xfId="55" applyFont="1" applyAlignment="1" applyProtection="1">
      <alignment vertical="top" wrapText="1"/>
      <protection locked="0"/>
    </xf>
    <xf numFmtId="0" fontId="65" fillId="0" borderId="0" xfId="55" applyFont="1" applyAlignment="1" applyProtection="1">
      <alignment vertical="top"/>
      <protection locked="0"/>
    </xf>
    <xf numFmtId="0" fontId="65" fillId="0" borderId="0" xfId="55" applyFont="1" applyAlignment="1" applyProtection="1">
      <alignment vertical="center" wrapText="1"/>
      <protection locked="0"/>
    </xf>
    <xf numFmtId="0" fontId="65" fillId="0" borderId="0" xfId="55" applyFont="1" applyAlignment="1" applyProtection="1">
      <alignment horizontal="center" vertical="center" wrapText="1"/>
      <protection locked="0"/>
    </xf>
    <xf numFmtId="0" fontId="15" fillId="24" borderId="0" xfId="56" applyFont="1" applyFill="1" applyAlignment="1" applyProtection="1">
      <alignment horizontal="center"/>
      <protection locked="0"/>
    </xf>
    <xf numFmtId="0" fontId="7" fillId="0" borderId="0" xfId="55" applyFont="1" applyAlignment="1" applyProtection="1">
      <alignment horizontal="center" wrapText="1"/>
      <protection locked="0"/>
    </xf>
    <xf numFmtId="0" fontId="59" fillId="24" borderId="0" xfId="56" applyFont="1" applyFill="1" applyAlignment="1" applyProtection="1">
      <alignment horizontal="center"/>
      <protection locked="0"/>
    </xf>
    <xf numFmtId="0" fontId="0" fillId="0" borderId="0" xfId="0" applyAlignment="1" applyProtection="1">
      <alignment horizontal="left"/>
      <protection locked="0"/>
    </xf>
    <xf numFmtId="0" fontId="5" fillId="24" borderId="0" xfId="56" applyFont="1" applyFill="1" applyAlignment="1">
      <alignment wrapText="1"/>
    </xf>
    <xf numFmtId="0" fontId="129" fillId="24" borderId="0" xfId="56" applyFont="1" applyFill="1"/>
    <xf numFmtId="44" fontId="26" fillId="0" borderId="0" xfId="42" applyNumberFormat="1" applyFont="1" applyAlignment="1" applyProtection="1">
      <alignment vertical="center"/>
      <protection locked="0"/>
    </xf>
    <xf numFmtId="44" fontId="27" fillId="0" borderId="34" xfId="57" applyNumberFormat="1" applyBorder="1" applyAlignment="1">
      <alignment vertical="center"/>
    </xf>
    <xf numFmtId="44" fontId="27" fillId="0" borderId="0" xfId="29" applyFont="1" applyAlignment="1">
      <alignment vertical="center"/>
    </xf>
    <xf numFmtId="44" fontId="27" fillId="0" borderId="34" xfId="29" applyFont="1" applyBorder="1" applyAlignment="1">
      <alignment vertical="center"/>
    </xf>
    <xf numFmtId="44" fontId="6" fillId="0" borderId="131" xfId="57" applyNumberFormat="1" applyFont="1" applyBorder="1" applyAlignment="1">
      <alignment horizontal="right" vertical="center"/>
    </xf>
    <xf numFmtId="44" fontId="6" fillId="0" borderId="55" xfId="57" applyNumberFormat="1" applyFont="1" applyBorder="1" applyAlignment="1">
      <alignment horizontal="right" vertical="center"/>
    </xf>
    <xf numFmtId="0" fontId="27" fillId="0" borderId="173" xfId="28" applyNumberFormat="1" applyFont="1" applyBorder="1" applyAlignment="1">
      <alignment vertical="center"/>
    </xf>
    <xf numFmtId="0" fontId="27" fillId="0" borderId="170" xfId="28" applyNumberFormat="1" applyFont="1" applyBorder="1" applyAlignment="1">
      <alignment vertical="center"/>
    </xf>
    <xf numFmtId="0" fontId="27" fillId="0" borderId="232" xfId="28" applyNumberFormat="1" applyFont="1" applyBorder="1" applyAlignment="1">
      <alignment vertical="center"/>
    </xf>
    <xf numFmtId="0" fontId="26" fillId="0" borderId="32" xfId="42" applyFont="1" applyBorder="1" applyAlignment="1" applyProtection="1">
      <alignment vertical="center"/>
      <protection locked="0"/>
    </xf>
    <xf numFmtId="173" fontId="1" fillId="24" borderId="0" xfId="56" applyNumberFormat="1" applyFill="1" applyProtection="1">
      <protection locked="0"/>
    </xf>
    <xf numFmtId="0" fontId="0" fillId="0" borderId="0" xfId="0" applyAlignment="1">
      <alignment horizontal="center" vertical="center" wrapText="1"/>
    </xf>
    <xf numFmtId="44" fontId="25" fillId="0" borderId="0" xfId="56" applyNumberFormat="1" applyFont="1" applyAlignment="1">
      <alignment horizontal="left"/>
    </xf>
    <xf numFmtId="166" fontId="25" fillId="0" borderId="157" xfId="56" applyNumberFormat="1" applyFont="1" applyBorder="1" applyAlignment="1" applyProtection="1">
      <alignment horizontal="left"/>
      <protection locked="0"/>
    </xf>
    <xf numFmtId="166" fontId="25" fillId="0" borderId="158" xfId="56" applyNumberFormat="1" applyFont="1" applyBorder="1" applyAlignment="1">
      <alignment horizontal="left"/>
    </xf>
    <xf numFmtId="166" fontId="25" fillId="0" borderId="158" xfId="56" applyNumberFormat="1" applyFont="1" applyBorder="1" applyAlignment="1" applyProtection="1">
      <alignment horizontal="left"/>
      <protection locked="0"/>
    </xf>
    <xf numFmtId="0" fontId="130" fillId="24" borderId="0" xfId="56" applyFont="1" applyFill="1"/>
    <xf numFmtId="0" fontId="5" fillId="24" borderId="0" xfId="56" applyFont="1" applyFill="1" applyProtection="1">
      <protection locked="0"/>
    </xf>
    <xf numFmtId="0" fontId="130" fillId="24" borderId="0" xfId="56" applyFont="1" applyFill="1" applyProtection="1">
      <protection locked="0"/>
    </xf>
    <xf numFmtId="0" fontId="4" fillId="24" borderId="0" xfId="56" applyFont="1" applyFill="1" applyAlignment="1">
      <alignment vertical="top"/>
    </xf>
    <xf numFmtId="0" fontId="1" fillId="27" borderId="0" xfId="56" applyFill="1" applyAlignment="1" applyProtection="1">
      <alignment horizontal="left" vertical="top"/>
      <protection locked="0"/>
    </xf>
    <xf numFmtId="0" fontId="13" fillId="27" borderId="0" xfId="56" applyFont="1" applyFill="1" applyAlignment="1" applyProtection="1">
      <alignment horizontal="left" vertical="top"/>
      <protection locked="0"/>
    </xf>
    <xf numFmtId="0" fontId="13" fillId="24" borderId="0" xfId="56" applyFont="1" applyFill="1" applyAlignment="1">
      <alignment vertical="top"/>
    </xf>
    <xf numFmtId="0" fontId="5" fillId="0" borderId="0" xfId="56" applyFont="1"/>
    <xf numFmtId="0" fontId="139" fillId="0" borderId="0" xfId="66" applyFont="1"/>
    <xf numFmtId="44" fontId="81" fillId="0" borderId="13" xfId="29" applyFont="1" applyFill="1" applyBorder="1" applyAlignment="1" applyProtection="1">
      <alignment horizontal="left" vertical="top" wrapText="1"/>
      <protection locked="0"/>
    </xf>
    <xf numFmtId="0" fontId="3" fillId="0" borderId="0" xfId="38" applyAlignment="1" applyProtection="1">
      <protection locked="0"/>
    </xf>
    <xf numFmtId="49" fontId="0" fillId="28" borderId="89" xfId="0" quotePrefix="1" applyNumberFormat="1" applyFill="1" applyBorder="1" applyAlignment="1">
      <alignment horizontal="left" vertical="top"/>
    </xf>
    <xf numFmtId="0" fontId="136" fillId="0" borderId="0" xfId="56" applyFont="1" applyAlignment="1" applyProtection="1">
      <alignment vertical="center"/>
      <protection locked="0"/>
    </xf>
    <xf numFmtId="0" fontId="137" fillId="0" borderId="0" xfId="56" applyFont="1" applyAlignment="1" applyProtection="1">
      <alignment vertical="center"/>
      <protection locked="0"/>
    </xf>
    <xf numFmtId="0" fontId="141" fillId="0" borderId="0" xfId="56" applyFont="1" applyAlignment="1" applyProtection="1">
      <alignment vertical="center"/>
      <protection locked="0"/>
    </xf>
    <xf numFmtId="0" fontId="14" fillId="0" borderId="0" xfId="56" applyFont="1" applyAlignment="1" applyProtection="1">
      <alignment horizontal="center" vertical="center"/>
      <protection locked="0"/>
    </xf>
    <xf numFmtId="0" fontId="84" fillId="0" borderId="0" xfId="0" applyFont="1" applyAlignment="1" applyProtection="1">
      <alignment vertical="center"/>
      <protection locked="0"/>
    </xf>
    <xf numFmtId="0" fontId="142" fillId="28" borderId="0" xfId="56" applyFont="1" applyFill="1" applyAlignment="1" applyProtection="1">
      <alignment vertical="center"/>
      <protection locked="0"/>
    </xf>
    <xf numFmtId="0" fontId="14" fillId="28" borderId="0" xfId="56" applyFont="1" applyFill="1" applyAlignment="1" applyProtection="1">
      <alignment vertical="center"/>
      <protection locked="0"/>
    </xf>
    <xf numFmtId="0" fontId="13" fillId="28" borderId="0" xfId="56" applyFont="1" applyFill="1" applyAlignment="1" applyProtection="1">
      <alignment vertical="center"/>
      <protection locked="0"/>
    </xf>
    <xf numFmtId="0" fontId="14" fillId="28" borderId="0" xfId="56" applyFont="1" applyFill="1" applyAlignment="1" applyProtection="1">
      <alignment horizontal="center" vertical="center"/>
      <protection locked="0"/>
    </xf>
    <xf numFmtId="0" fontId="84" fillId="0" borderId="0" xfId="44" applyFont="1"/>
    <xf numFmtId="0" fontId="91" fillId="0" borderId="0" xfId="44" applyFont="1"/>
    <xf numFmtId="0" fontId="13" fillId="0" borderId="27" xfId="56" applyFont="1" applyBorder="1" applyAlignment="1" applyProtection="1">
      <alignment vertical="center"/>
      <protection locked="0"/>
    </xf>
    <xf numFmtId="43" fontId="13" fillId="0" borderId="0" xfId="28" applyFont="1" applyFill="1" applyBorder="1" applyAlignment="1" applyProtection="1">
      <alignment vertical="center"/>
      <protection locked="0"/>
    </xf>
    <xf numFmtId="0" fontId="13" fillId="0" borderId="0" xfId="56" applyFont="1" applyAlignment="1" applyProtection="1">
      <alignment horizontal="left" vertical="center" wrapText="1"/>
      <protection locked="0"/>
    </xf>
    <xf numFmtId="0" fontId="84" fillId="0" borderId="81" xfId="0" applyFont="1" applyBorder="1" applyAlignment="1" applyProtection="1">
      <alignment vertical="center"/>
      <protection locked="0"/>
    </xf>
    <xf numFmtId="0" fontId="84" fillId="0" borderId="0" xfId="0" applyFont="1" applyProtection="1">
      <protection locked="0"/>
    </xf>
    <xf numFmtId="0" fontId="91" fillId="0" borderId="0" xfId="0" applyFont="1" applyAlignment="1" applyProtection="1">
      <alignment vertical="center"/>
      <protection locked="0"/>
    </xf>
    <xf numFmtId="0" fontId="13" fillId="0" borderId="124" xfId="56" applyFont="1" applyBorder="1" applyAlignment="1" applyProtection="1">
      <alignment vertical="center"/>
      <protection locked="0"/>
    </xf>
    <xf numFmtId="43" fontId="13" fillId="0" borderId="27" xfId="28" applyFont="1" applyFill="1" applyBorder="1" applyAlignment="1" applyProtection="1">
      <alignment vertical="center"/>
      <protection locked="0"/>
    </xf>
    <xf numFmtId="0" fontId="13" fillId="0" borderId="81" xfId="56" applyFont="1" applyBorder="1" applyAlignment="1" applyProtection="1">
      <alignment vertical="center"/>
      <protection locked="0"/>
    </xf>
    <xf numFmtId="0" fontId="13" fillId="0" borderId="79" xfId="56" applyFont="1" applyBorder="1" applyAlignment="1" applyProtection="1">
      <alignment vertical="center"/>
      <protection locked="0"/>
    </xf>
    <xf numFmtId="0" fontId="13" fillId="0" borderId="10" xfId="56" applyFont="1" applyBorder="1" applyAlignment="1" applyProtection="1">
      <alignment vertical="center"/>
      <protection locked="0"/>
    </xf>
    <xf numFmtId="0" fontId="13" fillId="0" borderId="11" xfId="56" applyFont="1" applyBorder="1" applyAlignment="1" applyProtection="1">
      <alignment vertical="center"/>
      <protection locked="0"/>
    </xf>
    <xf numFmtId="0" fontId="14" fillId="0" borderId="0" xfId="56" applyFont="1" applyAlignment="1" applyProtection="1">
      <alignment vertical="top"/>
      <protection locked="0"/>
    </xf>
    <xf numFmtId="0" fontId="13" fillId="0" borderId="0" xfId="56" applyFont="1" applyAlignment="1" applyProtection="1">
      <alignment vertical="top"/>
      <protection locked="0"/>
    </xf>
    <xf numFmtId="0" fontId="13" fillId="0" borderId="81" xfId="56" applyFont="1" applyBorder="1" applyAlignment="1" applyProtection="1">
      <alignment horizontal="left" vertical="center"/>
      <protection locked="0"/>
    </xf>
    <xf numFmtId="0" fontId="13" fillId="0" borderId="0" xfId="56" applyFont="1" applyAlignment="1" applyProtection="1">
      <alignment vertical="center" wrapText="1"/>
      <protection locked="0"/>
    </xf>
    <xf numFmtId="0" fontId="84" fillId="0" borderId="0" xfId="0" applyFont="1" applyAlignment="1" applyProtection="1">
      <alignment horizontal="left" vertical="center" wrapText="1"/>
      <protection locked="0"/>
    </xf>
    <xf numFmtId="0" fontId="84" fillId="0" borderId="10" xfId="0" applyFont="1" applyBorder="1" applyAlignment="1" applyProtection="1">
      <alignment vertical="center"/>
      <protection locked="0"/>
    </xf>
    <xf numFmtId="0" fontId="14" fillId="28" borderId="234" xfId="56" applyFont="1" applyFill="1" applyBorder="1" applyAlignment="1" applyProtection="1">
      <alignment vertical="center"/>
      <protection locked="0"/>
    </xf>
    <xf numFmtId="0" fontId="84" fillId="0" borderId="233" xfId="0" applyFont="1" applyBorder="1" applyAlignment="1" applyProtection="1">
      <alignment vertical="center"/>
      <protection locked="0"/>
    </xf>
    <xf numFmtId="0" fontId="140" fillId="0" borderId="0" xfId="56" applyFont="1" applyAlignment="1" applyProtection="1">
      <alignment horizontal="center" vertical="center"/>
      <protection locked="0"/>
    </xf>
    <xf numFmtId="0" fontId="140" fillId="0" borderId="0" xfId="56" applyFont="1" applyAlignment="1" applyProtection="1">
      <alignment horizontal="left" vertical="top"/>
      <protection locked="0"/>
    </xf>
    <xf numFmtId="0" fontId="90" fillId="0" borderId="0" xfId="0" applyFont="1" applyProtection="1">
      <protection locked="0"/>
    </xf>
    <xf numFmtId="0" fontId="82" fillId="0" borderId="0" xfId="0" applyFont="1" applyAlignment="1">
      <alignment horizontal="right"/>
    </xf>
    <xf numFmtId="0" fontId="0" fillId="0" borderId="0" xfId="0" applyAlignment="1">
      <alignment horizontal="left" vertical="center" wrapText="1"/>
    </xf>
    <xf numFmtId="49" fontId="82" fillId="0" borderId="0" xfId="0" applyNumberFormat="1" applyFont="1" applyAlignment="1">
      <alignment horizontal="right"/>
    </xf>
    <xf numFmtId="0" fontId="0" fillId="0" borderId="0" xfId="0" applyAlignment="1">
      <alignment horizontal="right"/>
    </xf>
    <xf numFmtId="0" fontId="90" fillId="0" borderId="27" xfId="0" applyFont="1" applyBorder="1" applyAlignment="1">
      <alignment horizontal="right"/>
    </xf>
    <xf numFmtId="0" fontId="0" fillId="0" borderId="27" xfId="0" applyBorder="1"/>
    <xf numFmtId="164" fontId="90" fillId="0" borderId="27" xfId="29" applyNumberFormat="1" applyFont="1" applyBorder="1"/>
    <xf numFmtId="41" fontId="113" fillId="0" borderId="150" xfId="83" applyNumberFormat="1" applyFont="1" applyBorder="1" applyAlignment="1" applyProtection="1">
      <alignment vertical="center"/>
      <protection locked="0"/>
    </xf>
    <xf numFmtId="41" fontId="113" fillId="0" borderId="123" xfId="83" applyNumberFormat="1" applyFont="1" applyBorder="1" applyAlignment="1" applyProtection="1">
      <alignment vertical="center"/>
      <protection locked="0"/>
    </xf>
    <xf numFmtId="0" fontId="13" fillId="0" borderId="81" xfId="56" applyFont="1" applyBorder="1" applyAlignment="1" applyProtection="1">
      <alignment horizontal="left" vertical="center"/>
      <protection locked="0"/>
    </xf>
    <xf numFmtId="0" fontId="143" fillId="0" borderId="0" xfId="56" applyFont="1" applyAlignment="1" applyProtection="1">
      <alignment horizontal="center" vertical="center"/>
      <protection locked="0"/>
    </xf>
    <xf numFmtId="0" fontId="140" fillId="0" borderId="0" xfId="56" applyFont="1" applyAlignment="1" applyProtection="1">
      <alignment horizontal="center" vertical="center"/>
      <protection locked="0"/>
    </xf>
    <xf numFmtId="0" fontId="84" fillId="0" borderId="0" xfId="56" applyFont="1" applyAlignment="1" applyProtection="1">
      <alignment horizontal="left" vertical="top" wrapText="1"/>
      <protection locked="0"/>
    </xf>
    <xf numFmtId="0" fontId="13" fillId="0" borderId="124" xfId="56" applyFont="1" applyBorder="1" applyAlignment="1" applyProtection="1">
      <alignment horizontal="left" vertical="center"/>
      <protection locked="0"/>
    </xf>
    <xf numFmtId="0" fontId="13" fillId="0" borderId="0" xfId="56" applyFont="1" applyAlignment="1" applyProtection="1">
      <alignment horizontal="left" vertical="top" wrapText="1"/>
      <protection locked="0"/>
    </xf>
    <xf numFmtId="0" fontId="13" fillId="0" borderId="0" xfId="56" applyFont="1" applyAlignment="1" applyProtection="1">
      <alignment horizontal="left" vertical="center" wrapText="1"/>
      <protection locked="0"/>
    </xf>
    <xf numFmtId="0" fontId="14" fillId="28" borderId="66" xfId="56" applyFont="1" applyFill="1" applyBorder="1" applyAlignment="1" applyProtection="1">
      <alignment horizontal="center" vertical="center"/>
      <protection locked="0"/>
    </xf>
    <xf numFmtId="0" fontId="14" fillId="28" borderId="51" xfId="56" applyFont="1" applyFill="1" applyBorder="1" applyAlignment="1" applyProtection="1">
      <alignment horizontal="center" vertical="center"/>
      <protection locked="0"/>
    </xf>
    <xf numFmtId="0" fontId="84" fillId="0" borderId="0" xfId="0" applyFont="1" applyAlignment="1" applyProtection="1">
      <alignment horizontal="left" vertical="top" wrapText="1"/>
      <protection locked="0"/>
    </xf>
    <xf numFmtId="0" fontId="14" fillId="0" borderId="0" xfId="56" applyFont="1" applyAlignment="1" applyProtection="1">
      <alignment horizontal="left" vertical="center" wrapText="1"/>
      <protection locked="0"/>
    </xf>
    <xf numFmtId="0" fontId="13" fillId="0" borderId="0" xfId="56" applyFont="1" applyAlignment="1" applyProtection="1">
      <alignment horizontal="left" vertical="center"/>
      <protection locked="0"/>
    </xf>
    <xf numFmtId="0" fontId="0" fillId="28" borderId="88" xfId="0" applyFill="1" applyBorder="1" applyAlignment="1">
      <alignment horizontal="right"/>
    </xf>
    <xf numFmtId="0" fontId="0" fillId="28" borderId="19" xfId="0" applyFill="1" applyBorder="1" applyAlignment="1">
      <alignment horizontal="right"/>
    </xf>
    <xf numFmtId="0" fontId="86" fillId="0" borderId="0" xfId="0" applyFont="1" applyAlignment="1">
      <alignment horizontal="center"/>
    </xf>
    <xf numFmtId="0" fontId="0" fillId="0" borderId="0" xfId="0" applyAlignment="1">
      <alignment horizontal="left" vertical="center" wrapText="1"/>
    </xf>
    <xf numFmtId="0" fontId="0" fillId="28" borderId="13" xfId="0" applyFill="1" applyBorder="1" applyAlignment="1">
      <alignment horizontal="right"/>
    </xf>
    <xf numFmtId="0" fontId="15" fillId="24" borderId="0" xfId="58" applyFont="1" applyFill="1" applyAlignment="1" applyProtection="1">
      <alignment horizontal="center" wrapText="1"/>
      <protection locked="0"/>
    </xf>
    <xf numFmtId="0" fontId="5" fillId="28" borderId="29" xfId="43" applyFont="1" applyFill="1" applyBorder="1" applyAlignment="1" applyProtection="1">
      <alignment horizontal="center" vertical="center" wrapText="1"/>
      <protection locked="0"/>
    </xf>
    <xf numFmtId="0" fontId="5" fillId="28" borderId="39" xfId="43" applyFont="1" applyFill="1" applyBorder="1" applyAlignment="1" applyProtection="1">
      <alignment horizontal="center" vertical="center" wrapText="1"/>
      <protection locked="0"/>
    </xf>
    <xf numFmtId="0" fontId="5" fillId="28" borderId="55" xfId="43" applyFont="1" applyFill="1" applyBorder="1" applyAlignment="1" applyProtection="1">
      <alignment horizontal="center" vertical="center" wrapText="1"/>
      <protection locked="0"/>
    </xf>
    <xf numFmtId="0" fontId="5" fillId="28" borderId="131" xfId="43" applyFont="1" applyFill="1" applyBorder="1" applyAlignment="1" applyProtection="1">
      <alignment horizontal="center" vertical="center" wrapText="1"/>
      <protection locked="0"/>
    </xf>
    <xf numFmtId="0" fontId="5" fillId="28" borderId="56" xfId="43" applyFont="1" applyFill="1" applyBorder="1" applyAlignment="1" applyProtection="1">
      <alignment horizontal="center" vertical="center" wrapText="1"/>
      <protection locked="0"/>
    </xf>
    <xf numFmtId="0" fontId="5" fillId="28" borderId="31" xfId="43" applyFont="1" applyFill="1" applyBorder="1" applyAlignment="1" applyProtection="1">
      <alignment horizontal="center" vertical="center" wrapText="1"/>
      <protection locked="0"/>
    </xf>
    <xf numFmtId="0" fontId="5" fillId="28" borderId="41" xfId="43" applyFont="1" applyFill="1" applyBorder="1" applyAlignment="1" applyProtection="1">
      <alignment horizontal="center" vertical="center" wrapText="1"/>
      <protection locked="0"/>
    </xf>
    <xf numFmtId="0" fontId="25" fillId="24" borderId="0" xfId="58" applyFont="1" applyFill="1" applyAlignment="1" applyProtection="1">
      <alignment horizontal="center" wrapText="1"/>
      <protection locked="0"/>
    </xf>
    <xf numFmtId="0" fontId="89" fillId="28" borderId="88" xfId="0" applyFont="1" applyFill="1" applyBorder="1" applyAlignment="1" applyProtection="1">
      <alignment horizontal="left" wrapText="1"/>
      <protection locked="0"/>
    </xf>
    <xf numFmtId="0" fontId="89" fillId="28" borderId="52" xfId="0" applyFont="1" applyFill="1" applyBorder="1" applyAlignment="1" applyProtection="1">
      <alignment horizontal="left" wrapText="1"/>
      <protection locked="0"/>
    </xf>
    <xf numFmtId="0" fontId="89" fillId="28" borderId="19" xfId="0" applyFont="1" applyFill="1" applyBorder="1" applyAlignment="1" applyProtection="1">
      <alignment horizontal="left" wrapText="1"/>
      <protection locked="0"/>
    </xf>
    <xf numFmtId="0" fontId="86" fillId="0" borderId="0" xfId="0" applyFont="1" applyAlignment="1" applyProtection="1">
      <alignment horizontal="center" wrapText="1"/>
      <protection locked="0"/>
    </xf>
    <xf numFmtId="0" fontId="90" fillId="0" borderId="0" xfId="0" applyFont="1" applyAlignment="1" applyProtection="1">
      <alignment horizontal="left" wrapText="1"/>
      <protection locked="0"/>
    </xf>
    <xf numFmtId="0" fontId="0" fillId="28" borderId="79" xfId="0" applyFill="1" applyBorder="1" applyAlignment="1" applyProtection="1">
      <alignment horizontal="left" vertical="top" wrapText="1"/>
      <protection locked="0"/>
    </xf>
    <xf numFmtId="0" fontId="0" fillId="28" borderId="130" xfId="0" applyFill="1" applyBorder="1" applyAlignment="1" applyProtection="1">
      <alignment horizontal="left" vertical="top" wrapText="1"/>
      <protection locked="0"/>
    </xf>
    <xf numFmtId="0" fontId="0" fillId="28" borderId="80" xfId="0" applyFill="1" applyBorder="1" applyAlignment="1" applyProtection="1">
      <alignment horizontal="left" vertical="top" wrapText="1"/>
      <protection locked="0"/>
    </xf>
    <xf numFmtId="0" fontId="0" fillId="28" borderId="129" xfId="0" applyFill="1" applyBorder="1" applyAlignment="1" applyProtection="1">
      <alignment horizontal="left" vertical="top" wrapText="1"/>
      <protection locked="0"/>
    </xf>
    <xf numFmtId="0" fontId="89" fillId="0" borderId="81" xfId="0" applyFont="1" applyBorder="1" applyAlignment="1" applyProtection="1">
      <alignment horizontal="left"/>
      <protection locked="0"/>
    </xf>
    <xf numFmtId="0" fontId="89" fillId="0" borderId="0" xfId="0" applyFont="1" applyAlignment="1" applyProtection="1">
      <alignment horizontal="left"/>
      <protection locked="0"/>
    </xf>
    <xf numFmtId="0" fontId="0" fillId="28" borderId="88" xfId="0" applyFill="1" applyBorder="1" applyAlignment="1" applyProtection="1">
      <alignment horizontal="left" vertical="top" wrapText="1"/>
      <protection locked="0"/>
    </xf>
    <xf numFmtId="0" fontId="0" fillId="28" borderId="52" xfId="0" applyFill="1" applyBorder="1" applyAlignment="1" applyProtection="1">
      <alignment horizontal="left" vertical="top" wrapText="1"/>
      <protection locked="0"/>
    </xf>
    <xf numFmtId="0" fontId="0" fillId="28" borderId="19" xfId="0" applyFill="1" applyBorder="1" applyAlignment="1" applyProtection="1">
      <alignment horizontal="left" vertical="top" wrapText="1"/>
      <protection locked="0"/>
    </xf>
    <xf numFmtId="0" fontId="89" fillId="0" borderId="80" xfId="0" applyFont="1" applyBorder="1" applyAlignment="1" applyProtection="1">
      <alignment horizontal="left" wrapText="1"/>
      <protection locked="0"/>
    </xf>
    <xf numFmtId="0" fontId="90" fillId="0" borderId="0" xfId="0" applyFont="1" applyAlignment="1" applyProtection="1">
      <alignment horizontal="left"/>
      <protection locked="0"/>
    </xf>
    <xf numFmtId="0" fontId="89" fillId="0" borderId="0" xfId="0" applyFont="1" applyAlignment="1" applyProtection="1">
      <alignment horizontal="left" wrapText="1"/>
      <protection locked="0"/>
    </xf>
    <xf numFmtId="0" fontId="89" fillId="0" borderId="80" xfId="0" applyFont="1" applyBorder="1" applyAlignment="1" applyProtection="1">
      <alignment horizontal="left" vertical="top" wrapText="1"/>
      <protection locked="0"/>
    </xf>
    <xf numFmtId="0" fontId="0" fillId="28" borderId="88" xfId="0" applyFill="1" applyBorder="1" applyAlignment="1" applyProtection="1">
      <alignment horizontal="left" wrapText="1"/>
      <protection locked="0"/>
    </xf>
    <xf numFmtId="0" fontId="0" fillId="28" borderId="52" xfId="0" applyFill="1" applyBorder="1" applyAlignment="1" applyProtection="1">
      <alignment horizontal="left" wrapText="1"/>
      <protection locked="0"/>
    </xf>
    <xf numFmtId="0" fontId="0" fillId="28" borderId="19" xfId="0" applyFill="1" applyBorder="1" applyAlignment="1" applyProtection="1">
      <alignment horizontal="left" wrapText="1"/>
      <protection locked="0"/>
    </xf>
    <xf numFmtId="0" fontId="89" fillId="0" borderId="81" xfId="0" applyFont="1" applyBorder="1" applyAlignment="1" applyProtection="1">
      <alignment horizontal="left" wrapText="1"/>
      <protection locked="0"/>
    </xf>
    <xf numFmtId="0" fontId="89" fillId="0" borderId="0" xfId="0" applyFont="1" applyAlignment="1" applyProtection="1">
      <alignment horizontal="left" vertical="top" wrapText="1"/>
      <protection locked="0"/>
    </xf>
    <xf numFmtId="0" fontId="89" fillId="0" borderId="0" xfId="0" applyFont="1" applyAlignment="1" applyProtection="1">
      <alignment wrapText="1"/>
      <protection locked="0"/>
    </xf>
    <xf numFmtId="0" fontId="0" fillId="28" borderId="120" xfId="0" applyFill="1" applyBorder="1" applyAlignment="1" applyProtection="1">
      <alignment horizontal="left" vertical="top" wrapText="1"/>
      <protection locked="0"/>
    </xf>
    <xf numFmtId="0" fontId="0" fillId="28" borderId="128" xfId="0" applyFill="1" applyBorder="1" applyAlignment="1" applyProtection="1">
      <alignment horizontal="left" vertical="top" wrapText="1"/>
      <protection locked="0"/>
    </xf>
    <xf numFmtId="0" fontId="0" fillId="28" borderId="13" xfId="0" applyFill="1" applyBorder="1" applyAlignment="1" applyProtection="1">
      <alignment horizontal="center"/>
      <protection locked="0"/>
    </xf>
    <xf numFmtId="0" fontId="89" fillId="0" borderId="0" xfId="0" applyFont="1" applyAlignment="1" applyProtection="1">
      <alignment horizontal="center" wrapText="1"/>
      <protection locked="0"/>
    </xf>
    <xf numFmtId="0" fontId="86" fillId="0" borderId="0" xfId="0" applyFont="1" applyAlignment="1" applyProtection="1">
      <alignment horizontal="center"/>
      <protection locked="0"/>
    </xf>
    <xf numFmtId="0" fontId="96" fillId="28" borderId="0" xfId="0" applyFont="1" applyFill="1"/>
    <xf numFmtId="0" fontId="109" fillId="33" borderId="30" xfId="0" applyFont="1" applyFill="1" applyBorder="1" applyAlignment="1">
      <alignment horizontal="center"/>
    </xf>
    <xf numFmtId="0" fontId="109" fillId="33" borderId="31" xfId="0" applyFont="1" applyFill="1" applyBorder="1" applyAlignment="1">
      <alignment horizontal="center"/>
    </xf>
    <xf numFmtId="0" fontId="109" fillId="30" borderId="29" xfId="0" applyFont="1" applyFill="1" applyBorder="1" applyAlignment="1">
      <alignment horizontal="center"/>
    </xf>
    <xf numFmtId="0" fontId="109" fillId="30" borderId="30" xfId="0" applyFont="1" applyFill="1" applyBorder="1" applyAlignment="1">
      <alignment horizontal="center"/>
    </xf>
    <xf numFmtId="0" fontId="106" fillId="32" borderId="121" xfId="0" applyFont="1" applyFill="1" applyBorder="1" applyAlignment="1">
      <alignment horizontal="center" vertical="center" wrapText="1"/>
    </xf>
    <xf numFmtId="0" fontId="106" fillId="32" borderId="122" xfId="0" applyFont="1" applyFill="1" applyBorder="1" applyAlignment="1">
      <alignment horizontal="center" vertical="center" wrapText="1"/>
    </xf>
    <xf numFmtId="0" fontId="106" fillId="32" borderId="106" xfId="0" applyFont="1" applyFill="1" applyBorder="1" applyAlignment="1">
      <alignment horizontal="center" vertical="center" wrapText="1"/>
    </xf>
    <xf numFmtId="5" fontId="106" fillId="30" borderId="133" xfId="0" applyNumberFormat="1" applyFont="1" applyFill="1" applyBorder="1" applyAlignment="1">
      <alignment horizontal="center" vertical="center" wrapText="1"/>
    </xf>
    <xf numFmtId="5" fontId="106" fillId="30" borderId="63" xfId="0" applyNumberFormat="1" applyFont="1" applyFill="1" applyBorder="1" applyAlignment="1">
      <alignment horizontal="center" vertical="center" wrapText="1"/>
    </xf>
    <xf numFmtId="5" fontId="106" fillId="33" borderId="82" xfId="0" applyNumberFormat="1" applyFont="1" applyFill="1" applyBorder="1" applyAlignment="1">
      <alignment horizontal="center" vertical="center" wrapText="1"/>
    </xf>
    <xf numFmtId="5" fontId="106" fillId="33" borderId="161" xfId="0" applyNumberFormat="1" applyFont="1" applyFill="1" applyBorder="1" applyAlignment="1">
      <alignment horizontal="center" vertical="center" wrapText="1"/>
    </xf>
    <xf numFmtId="5" fontId="88" fillId="27" borderId="110" xfId="0" applyNumberFormat="1" applyFont="1" applyFill="1" applyBorder="1" applyAlignment="1" applyProtection="1">
      <alignment horizontal="center" vertical="center" wrapText="1"/>
      <protection locked="0"/>
    </xf>
    <xf numFmtId="5" fontId="88" fillId="27" borderId="90" xfId="0" applyNumberFormat="1" applyFont="1" applyFill="1" applyBorder="1" applyAlignment="1" applyProtection="1">
      <alignment horizontal="center" vertical="center" wrapText="1"/>
      <protection locked="0"/>
    </xf>
    <xf numFmtId="5" fontId="88" fillId="27" borderId="211" xfId="0" applyNumberFormat="1" applyFont="1" applyFill="1" applyBorder="1" applyAlignment="1" applyProtection="1">
      <alignment horizontal="center" vertical="center" wrapText="1"/>
      <protection locked="0"/>
    </xf>
    <xf numFmtId="5" fontId="88" fillId="27" borderId="64" xfId="0" applyNumberFormat="1" applyFont="1" applyFill="1" applyBorder="1" applyAlignment="1" applyProtection="1">
      <alignment horizontal="center" vertical="center" wrapText="1"/>
      <protection locked="0"/>
    </xf>
    <xf numFmtId="5" fontId="88" fillId="27" borderId="134" xfId="0" applyNumberFormat="1" applyFont="1" applyFill="1" applyBorder="1" applyAlignment="1" applyProtection="1">
      <alignment horizontal="center" vertical="center" wrapText="1"/>
      <protection locked="0"/>
    </xf>
    <xf numFmtId="5" fontId="88" fillId="27" borderId="65" xfId="0" applyNumberFormat="1" applyFont="1" applyFill="1" applyBorder="1" applyAlignment="1" applyProtection="1">
      <alignment horizontal="center" vertical="center" wrapText="1"/>
      <protection locked="0"/>
    </xf>
    <xf numFmtId="0" fontId="102" fillId="0" borderId="200" xfId="0" applyFont="1" applyBorder="1" applyAlignment="1" applyProtection="1">
      <alignment vertical="center"/>
      <protection locked="0"/>
    </xf>
    <xf numFmtId="0" fontId="102" fillId="0" borderId="87" xfId="0" applyFont="1" applyBorder="1" applyAlignment="1" applyProtection="1">
      <alignment vertical="center"/>
      <protection locked="0"/>
    </xf>
    <xf numFmtId="0" fontId="102" fillId="0" borderId="199" xfId="0" applyFont="1" applyBorder="1" applyAlignment="1" applyProtection="1">
      <alignment vertical="center"/>
      <protection locked="0"/>
    </xf>
    <xf numFmtId="0" fontId="6" fillId="0" borderId="0" xfId="82" applyAlignment="1">
      <alignment wrapText="1"/>
    </xf>
    <xf numFmtId="0" fontId="6" fillId="0" borderId="0" xfId="82"/>
    <xf numFmtId="0" fontId="119" fillId="0" borderId="0" xfId="82" applyFont="1" applyAlignment="1">
      <alignment horizontal="center"/>
    </xf>
    <xf numFmtId="0" fontId="6" fillId="0" borderId="0" xfId="82" applyAlignment="1">
      <alignment vertical="top" wrapText="1"/>
    </xf>
    <xf numFmtId="0" fontId="27" fillId="0" borderId="0" xfId="82" applyFont="1" applyAlignment="1">
      <alignment vertical="top" wrapText="1"/>
    </xf>
    <xf numFmtId="0" fontId="117" fillId="0" borderId="0" xfId="82" applyFont="1" applyAlignment="1">
      <alignment horizontal="left" vertical="top" wrapText="1"/>
    </xf>
    <xf numFmtId="0" fontId="27" fillId="0" borderId="0" xfId="82" applyFont="1" applyAlignment="1">
      <alignment horizontal="center" vertical="top" wrapText="1"/>
    </xf>
    <xf numFmtId="0" fontId="27" fillId="0" borderId="0" xfId="82" applyFont="1" applyAlignment="1">
      <alignment horizontal="center" wrapText="1"/>
    </xf>
    <xf numFmtId="0" fontId="27" fillId="0" borderId="0" xfId="82" applyFont="1" applyAlignment="1">
      <alignment horizontal="center" vertical="center" wrapText="1"/>
    </xf>
    <xf numFmtId="0" fontId="6" fillId="0" borderId="0" xfId="82" applyAlignment="1">
      <alignment horizontal="center" vertical="center" wrapText="1"/>
    </xf>
    <xf numFmtId="0" fontId="56" fillId="0" borderId="0" xfId="82" applyFont="1" applyAlignment="1">
      <alignment wrapText="1"/>
    </xf>
    <xf numFmtId="0" fontId="27" fillId="0" borderId="0" xfId="71" applyFont="1" applyAlignment="1">
      <alignment horizontal="center" vertical="top" wrapText="1"/>
    </xf>
    <xf numFmtId="0" fontId="6" fillId="0" borderId="0" xfId="82" applyAlignment="1">
      <alignment vertical="center" wrapText="1"/>
    </xf>
    <xf numFmtId="0" fontId="3" fillId="0" borderId="0" xfId="38" applyFill="1" applyBorder="1" applyAlignment="1" applyProtection="1">
      <alignment vertical="top" wrapText="1"/>
    </xf>
    <xf numFmtId="0" fontId="15" fillId="24" borderId="0" xfId="56" applyFont="1" applyFill="1" applyAlignment="1">
      <alignment horizontal="center"/>
    </xf>
    <xf numFmtId="0" fontId="27" fillId="31" borderId="55" xfId="71" applyFont="1" applyFill="1" applyBorder="1" applyAlignment="1">
      <alignment horizontal="center"/>
    </xf>
    <xf numFmtId="0" fontId="27" fillId="31" borderId="131" xfId="71" applyFont="1" applyFill="1" applyBorder="1" applyAlignment="1">
      <alignment horizontal="center"/>
    </xf>
    <xf numFmtId="0" fontId="27" fillId="31" borderId="56" xfId="71" applyFont="1" applyFill="1" applyBorder="1" applyAlignment="1">
      <alignment horizontal="center"/>
    </xf>
    <xf numFmtId="0" fontId="27" fillId="35" borderId="215" xfId="71" applyFont="1" applyFill="1" applyBorder="1" applyAlignment="1">
      <alignment horizontal="center" vertical="center" wrapText="1"/>
    </xf>
    <xf numFmtId="0" fontId="27" fillId="35" borderId="133" xfId="71" applyFont="1" applyFill="1" applyBorder="1" applyAlignment="1">
      <alignment horizontal="center" vertical="center" wrapText="1"/>
    </xf>
    <xf numFmtId="0" fontId="27" fillId="35" borderId="63" xfId="71" applyFont="1" applyFill="1" applyBorder="1" applyAlignment="1">
      <alignment horizontal="center" vertical="center" wrapText="1"/>
    </xf>
    <xf numFmtId="0" fontId="27" fillId="34" borderId="87" xfId="71" applyFont="1" applyFill="1" applyBorder="1" applyAlignment="1">
      <alignment horizontal="center"/>
    </xf>
    <xf numFmtId="0" fontId="27" fillId="34" borderId="58" xfId="71" applyFont="1" applyFill="1" applyBorder="1" applyAlignment="1">
      <alignment horizontal="center"/>
    </xf>
    <xf numFmtId="5" fontId="27" fillId="34" borderId="111" xfId="83" applyNumberFormat="1" applyFont="1" applyFill="1" applyBorder="1" applyAlignment="1">
      <alignment horizontal="center" vertical="center" wrapText="1"/>
    </xf>
    <xf numFmtId="5" fontId="27" fillId="34" borderId="82" xfId="83" applyNumberFormat="1" applyFont="1" applyFill="1" applyBorder="1" applyAlignment="1">
      <alignment horizontal="center" vertical="center" wrapText="1"/>
    </xf>
    <xf numFmtId="5" fontId="27" fillId="34" borderId="161" xfId="83" applyNumberFormat="1" applyFont="1" applyFill="1" applyBorder="1" applyAlignment="1">
      <alignment horizontal="center" vertical="center" wrapText="1"/>
    </xf>
    <xf numFmtId="5" fontId="27" fillId="34" borderId="134" xfId="83" applyNumberFormat="1" applyFont="1" applyFill="1" applyBorder="1" applyAlignment="1">
      <alignment horizontal="center" vertical="center" wrapText="1"/>
    </xf>
    <xf numFmtId="5" fontId="27" fillId="34" borderId="123" xfId="83" applyNumberFormat="1" applyFont="1" applyFill="1" applyBorder="1" applyAlignment="1">
      <alignment horizontal="center" vertical="center" wrapText="1"/>
    </xf>
    <xf numFmtId="5" fontId="27" fillId="34" borderId="65" xfId="83" applyNumberFormat="1" applyFont="1" applyFill="1" applyBorder="1" applyAlignment="1">
      <alignment horizontal="center" vertical="center" wrapText="1"/>
    </xf>
    <xf numFmtId="0" fontId="97" fillId="0" borderId="0" xfId="44" applyFont="1" applyAlignment="1">
      <alignment horizontal="center" vertical="center" wrapText="1"/>
    </xf>
    <xf numFmtId="0" fontId="122" fillId="0" borderId="0" xfId="44" applyFont="1" applyAlignment="1">
      <alignment horizontal="center" vertical="center" wrapText="1"/>
    </xf>
    <xf numFmtId="0" fontId="57" fillId="0" borderId="0" xfId="44" applyFont="1" applyAlignment="1">
      <alignment horizontal="left" vertical="top" wrapText="1"/>
    </xf>
    <xf numFmtId="0" fontId="57" fillId="0" borderId="0" xfId="44" applyFont="1" applyAlignment="1">
      <alignment wrapText="1"/>
    </xf>
    <xf numFmtId="0" fontId="124" fillId="0" borderId="0" xfId="44" applyFont="1" applyAlignment="1">
      <alignment horizontal="right" wrapText="1"/>
    </xf>
    <xf numFmtId="0" fontId="0" fillId="0" borderId="0" xfId="0" applyAlignment="1" applyProtection="1">
      <alignment horizontal="center" wrapText="1"/>
      <protection locked="0"/>
    </xf>
    <xf numFmtId="0" fontId="0" fillId="30" borderId="88" xfId="0" applyFill="1" applyBorder="1" applyAlignment="1" applyProtection="1">
      <alignment horizontal="center" wrapText="1"/>
      <protection locked="0"/>
    </xf>
    <xf numFmtId="0" fontId="0" fillId="30" borderId="52" xfId="0" applyFill="1" applyBorder="1" applyAlignment="1" applyProtection="1">
      <alignment horizontal="center" wrapText="1"/>
      <protection locked="0"/>
    </xf>
    <xf numFmtId="0" fontId="0" fillId="30" borderId="19" xfId="0" applyFill="1" applyBorder="1" applyAlignment="1" applyProtection="1">
      <alignment horizontal="center" wrapText="1"/>
      <protection locked="0"/>
    </xf>
    <xf numFmtId="0" fontId="99" fillId="0" borderId="0" xfId="0" applyFont="1" applyAlignment="1">
      <alignment vertical="top" wrapText="1"/>
    </xf>
    <xf numFmtId="0" fontId="99" fillId="0" borderId="94" xfId="0" applyFont="1" applyBorder="1" applyAlignment="1">
      <alignment vertical="top" wrapText="1"/>
    </xf>
    <xf numFmtId="42" fontId="0" fillId="0" borderId="88" xfId="0" applyNumberFormat="1" applyBorder="1" applyAlignment="1">
      <alignment wrapText="1"/>
    </xf>
    <xf numFmtId="42" fontId="0" fillId="0" borderId="52" xfId="0" applyNumberFormat="1" applyBorder="1" applyAlignment="1">
      <alignment wrapText="1"/>
    </xf>
    <xf numFmtId="42" fontId="0" fillId="0" borderId="19" xfId="0" applyNumberFormat="1" applyBorder="1" applyAlignment="1">
      <alignment wrapText="1"/>
    </xf>
    <xf numFmtId="0" fontId="82" fillId="0" borderId="0" xfId="0" applyFont="1"/>
    <xf numFmtId="0" fontId="82" fillId="0" borderId="162" xfId="0" applyFont="1" applyBorder="1"/>
    <xf numFmtId="0" fontId="82" fillId="0" borderId="94" xfId="0" applyFont="1" applyBorder="1"/>
    <xf numFmtId="0" fontId="82" fillId="0" borderId="29" xfId="0" applyFont="1" applyBorder="1" applyAlignment="1">
      <alignment horizontal="left" wrapText="1"/>
    </xf>
    <xf numFmtId="0" fontId="82" fillId="0" borderId="30" xfId="0" applyFont="1" applyBorder="1" applyAlignment="1">
      <alignment horizontal="left" wrapText="1"/>
    </xf>
    <xf numFmtId="0" fontId="82" fillId="0" borderId="31" xfId="0" applyFont="1" applyBorder="1" applyAlignment="1">
      <alignment horizontal="left" wrapText="1"/>
    </xf>
    <xf numFmtId="0" fontId="82" fillId="0" borderId="32" xfId="0" applyFont="1" applyBorder="1" applyAlignment="1">
      <alignment horizontal="left" wrapText="1"/>
    </xf>
    <xf numFmtId="0" fontId="82" fillId="0" borderId="0" xfId="0" applyFont="1" applyAlignment="1">
      <alignment horizontal="left" wrapText="1"/>
    </xf>
    <xf numFmtId="0" fontId="82" fillId="0" borderId="33" xfId="0" applyFont="1" applyBorder="1" applyAlignment="1">
      <alignment horizontal="left" wrapText="1"/>
    </xf>
    <xf numFmtId="0" fontId="82" fillId="0" borderId="0" xfId="0" applyFont="1" applyAlignment="1">
      <alignment horizontal="right"/>
    </xf>
    <xf numFmtId="0" fontId="82" fillId="0" borderId="94" xfId="0" applyFont="1" applyBorder="1" applyAlignment="1">
      <alignment horizontal="right"/>
    </xf>
    <xf numFmtId="0" fontId="0" fillId="0" borderId="0" xfId="0" applyAlignment="1">
      <alignment wrapText="1"/>
    </xf>
    <xf numFmtId="0" fontId="0" fillId="28" borderId="110" xfId="0" applyFill="1" applyBorder="1"/>
    <xf numFmtId="0" fontId="0" fillId="28" borderId="27" xfId="0" applyFill="1" applyBorder="1"/>
    <xf numFmtId="0" fontId="0" fillId="28" borderId="111" xfId="0" applyFill="1" applyBorder="1"/>
    <xf numFmtId="0" fontId="0" fillId="28" borderId="0" xfId="0" applyFill="1" applyAlignment="1">
      <alignment vertical="top" wrapText="1"/>
    </xf>
    <xf numFmtId="0" fontId="0" fillId="28" borderId="82" xfId="0" applyFill="1" applyBorder="1" applyAlignment="1">
      <alignment vertical="top" wrapText="1"/>
    </xf>
    <xf numFmtId="0" fontId="0" fillId="28" borderId="0" xfId="0" applyFill="1" applyAlignment="1">
      <alignment horizontal="left"/>
    </xf>
    <xf numFmtId="0" fontId="0" fillId="28" borderId="82" xfId="0" applyFill="1" applyBorder="1" applyAlignment="1">
      <alignment horizontal="left"/>
    </xf>
    <xf numFmtId="0" fontId="0" fillId="28" borderId="0" xfId="0" applyFill="1" applyAlignment="1">
      <alignment horizontal="left" vertical="top" wrapText="1"/>
    </xf>
    <xf numFmtId="0" fontId="0" fillId="28" borderId="82" xfId="0" applyFill="1" applyBorder="1" applyAlignment="1">
      <alignment horizontal="left" vertical="top" wrapText="1"/>
    </xf>
    <xf numFmtId="0" fontId="18" fillId="0" borderId="0" xfId="0" applyFont="1" applyAlignment="1">
      <alignment vertical="top" wrapText="1"/>
    </xf>
    <xf numFmtId="0" fontId="0" fillId="30" borderId="88" xfId="0" applyFill="1" applyBorder="1" applyAlignment="1" applyProtection="1">
      <alignment wrapText="1"/>
      <protection locked="0"/>
    </xf>
    <xf numFmtId="0" fontId="0" fillId="30" borderId="52" xfId="0" applyFill="1" applyBorder="1" applyAlignment="1" applyProtection="1">
      <alignment wrapText="1"/>
      <protection locked="0"/>
    </xf>
    <xf numFmtId="0" fontId="0" fillId="30" borderId="19" xfId="0" applyFill="1" applyBorder="1" applyAlignment="1" applyProtection="1">
      <alignment wrapText="1"/>
      <protection locked="0"/>
    </xf>
    <xf numFmtId="0" fontId="99" fillId="0" borderId="0" xfId="0" applyFont="1" applyAlignment="1">
      <alignment horizontal="left" vertical="top" wrapText="1"/>
    </xf>
    <xf numFmtId="0" fontId="0" fillId="30" borderId="88" xfId="0" applyFill="1" applyBorder="1" applyAlignment="1">
      <alignment horizontal="right" wrapText="1"/>
    </xf>
    <xf numFmtId="0" fontId="0" fillId="30" borderId="19" xfId="0" applyFill="1" applyBorder="1" applyAlignment="1">
      <alignment horizontal="right" wrapText="1"/>
    </xf>
    <xf numFmtId="0" fontId="0" fillId="0" borderId="80" xfId="0" applyBorder="1" applyAlignment="1">
      <alignment horizontal="center"/>
    </xf>
    <xf numFmtId="0" fontId="65" fillId="0" borderId="0" xfId="55" applyFont="1" applyAlignment="1" applyProtection="1">
      <alignment vertical="top"/>
      <protection locked="0"/>
    </xf>
    <xf numFmtId="0" fontId="65" fillId="0" borderId="0" xfId="55" applyFont="1" applyAlignment="1" applyProtection="1">
      <alignment vertical="top" wrapText="1"/>
      <protection locked="0"/>
    </xf>
    <xf numFmtId="0" fontId="71" fillId="0" borderId="0" xfId="55" applyFont="1" applyAlignment="1" applyProtection="1">
      <alignment horizontal="center"/>
      <protection locked="0"/>
    </xf>
    <xf numFmtId="0" fontId="65" fillId="0" borderId="0" xfId="55" applyFont="1" applyProtection="1">
      <protection locked="0"/>
    </xf>
    <xf numFmtId="0" fontId="7" fillId="0" borderId="0" xfId="55" applyFont="1" applyAlignment="1" applyProtection="1">
      <alignment horizontal="center" vertical="top" wrapText="1"/>
      <protection locked="0"/>
    </xf>
    <xf numFmtId="0" fontId="15" fillId="24" borderId="0" xfId="56" applyFont="1" applyFill="1" applyAlignment="1" applyProtection="1">
      <alignment horizontal="center"/>
      <protection locked="0"/>
    </xf>
    <xf numFmtId="0" fontId="65" fillId="0" borderId="0" xfId="55" applyFont="1" applyAlignment="1" applyProtection="1">
      <alignment horizontal="left" vertical="top" wrapText="1"/>
      <protection locked="0"/>
    </xf>
    <xf numFmtId="0" fontId="65" fillId="0" borderId="0" xfId="55" applyFont="1" applyAlignment="1" applyProtection="1">
      <alignment wrapText="1"/>
      <protection locked="0"/>
    </xf>
    <xf numFmtId="0" fontId="7" fillId="0" borderId="0" xfId="55" applyFont="1" applyAlignment="1" applyProtection="1">
      <alignment vertical="top" wrapText="1"/>
      <protection locked="0"/>
    </xf>
    <xf numFmtId="0" fontId="7" fillId="0" borderId="0" xfId="55" applyFont="1" applyAlignment="1" applyProtection="1">
      <alignment horizontal="center" vertical="center" wrapText="1"/>
      <protection locked="0"/>
    </xf>
    <xf numFmtId="0" fontId="65" fillId="0" borderId="0" xfId="55" applyFont="1" applyAlignment="1" applyProtection="1">
      <alignment horizontal="center" vertical="center" wrapText="1"/>
      <protection locked="0"/>
    </xf>
    <xf numFmtId="0" fontId="7" fillId="0" borderId="0" xfId="55" applyFont="1" applyAlignment="1" applyProtection="1">
      <alignment horizontal="center" wrapText="1"/>
      <protection locked="0"/>
    </xf>
    <xf numFmtId="0" fontId="73" fillId="0" borderId="0" xfId="38" applyFont="1" applyFill="1" applyBorder="1" applyAlignment="1" applyProtection="1">
      <alignment vertical="top" wrapText="1"/>
      <protection locked="0"/>
    </xf>
    <xf numFmtId="0" fontId="69" fillId="0" borderId="0" xfId="55" applyFont="1" applyAlignment="1" applyProtection="1">
      <alignment vertical="top" wrapText="1"/>
      <protection locked="0"/>
    </xf>
    <xf numFmtId="0" fontId="7" fillId="0" borderId="0" xfId="55" applyFont="1" applyAlignment="1" applyProtection="1">
      <alignment horizontal="left" wrapText="1"/>
      <protection locked="0"/>
    </xf>
    <xf numFmtId="0" fontId="65" fillId="0" borderId="0" xfId="55" applyFont="1" applyAlignment="1" applyProtection="1">
      <alignment vertical="center" wrapText="1"/>
      <protection locked="0"/>
    </xf>
    <xf numFmtId="0" fontId="68" fillId="0" borderId="0" xfId="55" applyFont="1" applyAlignment="1" applyProtection="1">
      <alignment wrapText="1"/>
      <protection locked="0"/>
    </xf>
    <xf numFmtId="0" fontId="66" fillId="0" borderId="0" xfId="55" applyFont="1" applyAlignment="1" applyProtection="1">
      <alignment wrapText="1"/>
      <protection locked="0"/>
    </xf>
    <xf numFmtId="0" fontId="92" fillId="28" borderId="88" xfId="0" applyFont="1" applyFill="1" applyBorder="1" applyAlignment="1" applyProtection="1">
      <alignment horizontal="center"/>
      <protection locked="0"/>
    </xf>
    <xf numFmtId="0" fontId="92" fillId="28" borderId="52" xfId="0" applyFont="1" applyFill="1" applyBorder="1" applyAlignment="1" applyProtection="1">
      <alignment horizontal="center"/>
      <protection locked="0"/>
    </xf>
    <xf numFmtId="0" fontId="92" fillId="28" borderId="19" xfId="0" applyFont="1" applyFill="1" applyBorder="1" applyAlignment="1" applyProtection="1">
      <alignment horizontal="center"/>
      <protection locked="0"/>
    </xf>
    <xf numFmtId="0" fontId="0" fillId="27" borderId="0" xfId="0" applyFill="1" applyAlignment="1" applyProtection="1">
      <alignment horizontal="left" vertical="top" wrapText="1" indent="2"/>
      <protection locked="0"/>
    </xf>
    <xf numFmtId="0" fontId="94" fillId="0" borderId="0" xfId="0" applyFont="1" applyAlignment="1" applyProtection="1">
      <alignment horizontal="left" wrapText="1"/>
      <protection locked="0"/>
    </xf>
    <xf numFmtId="0" fontId="94" fillId="0" borderId="0" xfId="0" applyFont="1" applyAlignment="1" applyProtection="1">
      <alignment horizontal="left"/>
      <protection locked="0"/>
    </xf>
    <xf numFmtId="0" fontId="13" fillId="24" borderId="146" xfId="55" applyFont="1" applyFill="1" applyBorder="1" applyProtection="1">
      <protection locked="0"/>
    </xf>
    <xf numFmtId="0" fontId="13" fillId="24" borderId="147" xfId="55" applyFont="1" applyFill="1" applyBorder="1" applyProtection="1">
      <protection locked="0"/>
    </xf>
    <xf numFmtId="0" fontId="13" fillId="24" borderId="30" xfId="55" applyFont="1" applyFill="1" applyBorder="1" applyProtection="1">
      <protection locked="0"/>
    </xf>
    <xf numFmtId="0" fontId="1" fillId="0" borderId="10" xfId="55" applyFont="1" applyBorder="1" applyAlignment="1" applyProtection="1">
      <alignment horizontal="left" wrapText="1"/>
      <protection locked="0"/>
    </xf>
    <xf numFmtId="0" fontId="2" fillId="0" borderId="27" xfId="55" applyFont="1" applyBorder="1" applyAlignment="1" applyProtection="1">
      <alignment horizontal="left" wrapText="1"/>
      <protection locked="0"/>
    </xf>
    <xf numFmtId="0" fontId="14" fillId="28" borderId="43" xfId="55" applyFont="1" applyFill="1" applyBorder="1" applyAlignment="1" applyProtection="1">
      <alignment horizontal="center" vertical="center"/>
      <protection locked="0"/>
    </xf>
    <xf numFmtId="0" fontId="14" fillId="28" borderId="42" xfId="55" applyFont="1" applyFill="1" applyBorder="1" applyAlignment="1" applyProtection="1">
      <alignment horizontal="center" vertical="center"/>
      <protection locked="0"/>
    </xf>
    <xf numFmtId="0" fontId="14" fillId="28" borderId="96" xfId="55" applyFont="1" applyFill="1" applyBorder="1" applyAlignment="1" applyProtection="1">
      <alignment horizontal="center" vertical="center"/>
      <protection locked="0"/>
    </xf>
    <xf numFmtId="0" fontId="14" fillId="28" borderId="97" xfId="55" applyFont="1" applyFill="1" applyBorder="1" applyAlignment="1" applyProtection="1">
      <alignment horizontal="center" vertical="center" wrapText="1"/>
      <protection locked="0"/>
    </xf>
    <xf numFmtId="0" fontId="14" fillId="28" borderId="44" xfId="55" applyFont="1" applyFill="1" applyBorder="1" applyAlignment="1" applyProtection="1">
      <alignment horizontal="center" vertical="center" wrapText="1"/>
      <protection locked="0"/>
    </xf>
    <xf numFmtId="0" fontId="13" fillId="24" borderId="135" xfId="55" applyFont="1" applyFill="1" applyBorder="1" applyAlignment="1" applyProtection="1">
      <alignment horizontal="left"/>
      <protection locked="0"/>
    </xf>
    <xf numFmtId="0" fontId="13" fillId="24" borderId="136" xfId="55" applyFont="1" applyFill="1" applyBorder="1" applyAlignment="1" applyProtection="1">
      <alignment horizontal="left"/>
      <protection locked="0"/>
    </xf>
    <xf numFmtId="0" fontId="13" fillId="24" borderId="137" xfId="55" applyFont="1" applyFill="1" applyBorder="1" applyAlignment="1" applyProtection="1">
      <alignment horizontal="left"/>
      <protection locked="0"/>
    </xf>
    <xf numFmtId="0" fontId="13" fillId="24" borderId="138" xfId="55" applyFont="1" applyFill="1" applyBorder="1" applyAlignment="1" applyProtection="1">
      <alignment horizontal="center"/>
      <protection locked="0"/>
    </xf>
    <xf numFmtId="0" fontId="13" fillId="24" borderId="139" xfId="55" applyFont="1" applyFill="1" applyBorder="1" applyAlignment="1" applyProtection="1">
      <alignment horizontal="center"/>
      <protection locked="0"/>
    </xf>
    <xf numFmtId="0" fontId="0" fillId="27" borderId="10" xfId="0" applyFill="1" applyBorder="1" applyAlignment="1" applyProtection="1">
      <alignment horizontal="left" indent="2"/>
      <protection locked="0"/>
    </xf>
    <xf numFmtId="0" fontId="0" fillId="27" borderId="11" xfId="0" applyFill="1" applyBorder="1" applyAlignment="1" applyProtection="1">
      <alignment horizontal="left" indent="2"/>
      <protection locked="0"/>
    </xf>
    <xf numFmtId="0" fontId="13" fillId="24" borderId="140" xfId="55" applyFont="1" applyFill="1" applyBorder="1" applyAlignment="1" applyProtection="1">
      <alignment horizontal="left"/>
      <protection locked="0"/>
    </xf>
    <xf numFmtId="0" fontId="13" fillId="24" borderId="141" xfId="55" applyFont="1" applyFill="1" applyBorder="1" applyAlignment="1" applyProtection="1">
      <alignment horizontal="left"/>
      <protection locked="0"/>
    </xf>
    <xf numFmtId="0" fontId="13" fillId="24" borderId="108" xfId="55" applyFont="1" applyFill="1" applyBorder="1" applyAlignment="1" applyProtection="1">
      <alignment horizontal="left"/>
      <protection locked="0"/>
    </xf>
    <xf numFmtId="0" fontId="13" fillId="24" borderId="142" xfId="55" applyFont="1" applyFill="1" applyBorder="1" applyAlignment="1" applyProtection="1">
      <alignment horizontal="center"/>
      <protection locked="0"/>
    </xf>
    <xf numFmtId="0" fontId="13" fillId="24" borderId="143" xfId="55" applyFont="1" applyFill="1" applyBorder="1" applyAlignment="1" applyProtection="1">
      <alignment horizontal="center"/>
      <protection locked="0"/>
    </xf>
    <xf numFmtId="0" fontId="13" fillId="24" borderId="144" xfId="55" applyFont="1" applyFill="1" applyBorder="1" applyAlignment="1" applyProtection="1">
      <alignment horizontal="left"/>
      <protection locked="0"/>
    </xf>
    <xf numFmtId="0" fontId="13" fillId="24" borderId="145" xfId="55" applyFont="1" applyFill="1" applyBorder="1" applyAlignment="1" applyProtection="1">
      <alignment horizontal="left"/>
      <protection locked="0"/>
    </xf>
    <xf numFmtId="0" fontId="13" fillId="24" borderId="109" xfId="55" applyFont="1" applyFill="1" applyBorder="1" applyAlignment="1" applyProtection="1">
      <alignment horizontal="left"/>
      <protection locked="0"/>
    </xf>
    <xf numFmtId="0" fontId="13" fillId="24" borderId="146" xfId="55" applyFont="1" applyFill="1" applyBorder="1" applyAlignment="1" applyProtection="1">
      <alignment horizontal="center"/>
      <protection locked="0"/>
    </xf>
    <xf numFmtId="0" fontId="13" fillId="24" borderId="147" xfId="55" applyFont="1" applyFill="1" applyBorder="1" applyAlignment="1" applyProtection="1">
      <alignment horizontal="center"/>
      <protection locked="0"/>
    </xf>
    <xf numFmtId="0" fontId="14" fillId="24" borderId="30" xfId="55" applyFont="1" applyFill="1" applyBorder="1" applyAlignment="1" applyProtection="1">
      <alignment horizontal="left"/>
      <protection locked="0"/>
    </xf>
    <xf numFmtId="0" fontId="14" fillId="28" borderId="43" xfId="55" applyFont="1" applyFill="1" applyBorder="1" applyAlignment="1" applyProtection="1">
      <alignment horizontal="center" vertical="center" wrapText="1"/>
      <protection locked="0"/>
    </xf>
    <xf numFmtId="164" fontId="13" fillId="24" borderId="140" xfId="55" applyNumberFormat="1" applyFont="1" applyFill="1" applyBorder="1" applyAlignment="1" applyProtection="1">
      <alignment horizontal="left"/>
      <protection locked="0"/>
    </xf>
    <xf numFmtId="164" fontId="13" fillId="24" borderId="141" xfId="55" applyNumberFormat="1" applyFont="1" applyFill="1" applyBorder="1" applyAlignment="1" applyProtection="1">
      <alignment horizontal="left"/>
      <protection locked="0"/>
    </xf>
    <xf numFmtId="164" fontId="13" fillId="24" borderId="108" xfId="55" applyNumberFormat="1" applyFont="1" applyFill="1" applyBorder="1" applyAlignment="1" applyProtection="1">
      <alignment horizontal="left"/>
      <protection locked="0"/>
    </xf>
    <xf numFmtId="0" fontId="13" fillId="24" borderId="142" xfId="55" applyFont="1" applyFill="1" applyBorder="1" applyProtection="1">
      <protection locked="0"/>
    </xf>
    <xf numFmtId="0" fontId="13" fillId="24" borderId="143" xfId="55" applyFont="1" applyFill="1" applyBorder="1" applyProtection="1">
      <protection locked="0"/>
    </xf>
    <xf numFmtId="164" fontId="13" fillId="24" borderId="135" xfId="55" applyNumberFormat="1" applyFont="1" applyFill="1" applyBorder="1" applyAlignment="1" applyProtection="1">
      <alignment horizontal="left"/>
      <protection locked="0"/>
    </xf>
    <xf numFmtId="164" fontId="13" fillId="24" borderId="136" xfId="55" applyNumberFormat="1" applyFont="1" applyFill="1" applyBorder="1" applyAlignment="1" applyProtection="1">
      <alignment horizontal="left"/>
      <protection locked="0"/>
    </xf>
    <xf numFmtId="164" fontId="13" fillId="24" borderId="137" xfId="55" applyNumberFormat="1" applyFont="1" applyFill="1" applyBorder="1" applyAlignment="1" applyProtection="1">
      <alignment horizontal="left"/>
      <protection locked="0"/>
    </xf>
    <xf numFmtId="0" fontId="13" fillId="24" borderId="148" xfId="55" applyFont="1" applyFill="1" applyBorder="1" applyProtection="1">
      <protection locked="0"/>
    </xf>
    <xf numFmtId="0" fontId="13" fillId="24" borderId="149" xfId="55" applyFont="1" applyFill="1" applyBorder="1" applyProtection="1">
      <protection locked="0"/>
    </xf>
    <xf numFmtId="164" fontId="13" fillId="24" borderId="144" xfId="55" applyNumberFormat="1" applyFont="1" applyFill="1" applyBorder="1" applyAlignment="1" applyProtection="1">
      <alignment horizontal="left"/>
      <protection locked="0"/>
    </xf>
    <xf numFmtId="164" fontId="13" fillId="24" borderId="145" xfId="55" applyNumberFormat="1" applyFont="1" applyFill="1" applyBorder="1" applyAlignment="1" applyProtection="1">
      <alignment horizontal="left"/>
      <protection locked="0"/>
    </xf>
    <xf numFmtId="164" fontId="13" fillId="24" borderId="109" xfId="55" applyNumberFormat="1" applyFont="1" applyFill="1" applyBorder="1" applyAlignment="1" applyProtection="1">
      <alignment horizontal="left"/>
      <protection locked="0"/>
    </xf>
    <xf numFmtId="0" fontId="92" fillId="0" borderId="0" xfId="0" applyFont="1" applyAlignment="1" applyProtection="1">
      <alignment horizontal="center" wrapText="1"/>
      <protection locked="0"/>
    </xf>
    <xf numFmtId="0" fontId="59" fillId="24" borderId="0" xfId="56" applyFont="1" applyFill="1" applyAlignment="1" applyProtection="1">
      <alignment horizontal="center"/>
      <protection locked="0"/>
    </xf>
    <xf numFmtId="0" fontId="14" fillId="34" borderId="104" xfId="0" applyFont="1" applyFill="1" applyBorder="1" applyAlignment="1" applyProtection="1">
      <alignment horizontal="center" vertical="center" wrapText="1"/>
      <protection locked="0"/>
    </xf>
    <xf numFmtId="0" fontId="14" fillId="34" borderId="150" xfId="0" applyFont="1" applyFill="1" applyBorder="1" applyAlignment="1" applyProtection="1">
      <alignment horizontal="center" vertical="center" wrapText="1"/>
      <protection locked="0"/>
    </xf>
    <xf numFmtId="0" fontId="14" fillId="34" borderId="84" xfId="0" applyFont="1" applyFill="1" applyBorder="1" applyAlignment="1" applyProtection="1">
      <alignment horizontal="center" vertical="center" wrapText="1"/>
      <protection locked="0"/>
    </xf>
    <xf numFmtId="0" fontId="14" fillId="34" borderId="105" xfId="0" applyFont="1" applyFill="1" applyBorder="1" applyAlignment="1" applyProtection="1">
      <alignment horizontal="center" vertical="center" wrapText="1"/>
      <protection locked="0"/>
    </xf>
    <xf numFmtId="0" fontId="14" fillId="34" borderId="123" xfId="0" applyFont="1" applyFill="1" applyBorder="1" applyAlignment="1" applyProtection="1">
      <alignment horizontal="center" vertical="center" wrapText="1"/>
      <protection locked="0"/>
    </xf>
    <xf numFmtId="0" fontId="14" fillId="34" borderId="152" xfId="0" applyFont="1" applyFill="1" applyBorder="1" applyAlignment="1" applyProtection="1">
      <alignment horizontal="center" vertical="center" wrapText="1"/>
      <protection locked="0"/>
    </xf>
    <xf numFmtId="0" fontId="14" fillId="25" borderId="43" xfId="0" applyFont="1" applyFill="1" applyBorder="1" applyAlignment="1" applyProtection="1">
      <alignment vertical="center"/>
      <protection locked="0"/>
    </xf>
    <xf numFmtId="0" fontId="14" fillId="25" borderId="96" xfId="0" applyFont="1" applyFill="1" applyBorder="1" applyAlignment="1" applyProtection="1">
      <alignment vertical="center"/>
      <protection locked="0"/>
    </xf>
    <xf numFmtId="0" fontId="14" fillId="34" borderId="132" xfId="0" applyFont="1" applyFill="1" applyBorder="1" applyAlignment="1" applyProtection="1">
      <alignment horizontal="center" vertical="center" wrapText="1"/>
      <protection locked="0"/>
    </xf>
    <xf numFmtId="0" fontId="14" fillId="34" borderId="133" xfId="0" applyFont="1" applyFill="1" applyBorder="1" applyAlignment="1" applyProtection="1">
      <alignment horizontal="center" vertical="center" wrapText="1"/>
      <protection locked="0"/>
    </xf>
    <xf numFmtId="0" fontId="14" fillId="34" borderId="151" xfId="0" applyFont="1" applyFill="1" applyBorder="1" applyAlignment="1" applyProtection="1">
      <alignment horizontal="center" vertical="center" wrapText="1"/>
      <protection locked="0"/>
    </xf>
    <xf numFmtId="0" fontId="29" fillId="0" borderId="0" xfId="42" applyFont="1" applyAlignment="1" applyProtection="1">
      <alignment horizontal="center" vertical="center" wrapText="1"/>
      <protection locked="0"/>
    </xf>
    <xf numFmtId="0" fontId="27" fillId="0" borderId="0" xfId="42" applyFont="1" applyAlignment="1" applyProtection="1">
      <alignment horizontal="center" vertical="center" wrapText="1"/>
      <protection locked="0"/>
    </xf>
    <xf numFmtId="0" fontId="29" fillId="28" borderId="131" xfId="57" applyFont="1" applyFill="1" applyBorder="1" applyAlignment="1" applyProtection="1">
      <alignment vertical="center"/>
      <protection locked="0"/>
    </xf>
    <xf numFmtId="0" fontId="29" fillId="28" borderId="87" xfId="57" applyFont="1" applyFill="1" applyBorder="1" applyAlignment="1" applyProtection="1">
      <alignment vertical="center"/>
      <protection locked="0"/>
    </xf>
    <xf numFmtId="0" fontId="29" fillId="28" borderId="153" xfId="57" applyFont="1" applyFill="1" applyBorder="1" applyAlignment="1" applyProtection="1">
      <alignment vertical="center"/>
      <protection locked="0"/>
    </xf>
    <xf numFmtId="0" fontId="138" fillId="24" borderId="0" xfId="56" applyFont="1" applyFill="1" applyAlignment="1">
      <alignment horizontal="left" vertical="top" wrapText="1"/>
    </xf>
    <xf numFmtId="0" fontId="4" fillId="42" borderId="110" xfId="56" applyFont="1" applyFill="1" applyBorder="1" applyAlignment="1" applyProtection="1">
      <alignment horizontal="left" vertical="top" wrapText="1"/>
      <protection locked="0"/>
    </xf>
    <xf numFmtId="0" fontId="4" fillId="42" borderId="27" xfId="56" applyFont="1" applyFill="1" applyBorder="1" applyAlignment="1" applyProtection="1">
      <alignment horizontal="left" vertical="top" wrapText="1"/>
      <protection locked="0"/>
    </xf>
    <xf numFmtId="0" fontId="4" fillId="42" borderId="111" xfId="56" applyFont="1" applyFill="1" applyBorder="1" applyAlignment="1" applyProtection="1">
      <alignment horizontal="left" vertical="top" wrapText="1"/>
      <protection locked="0"/>
    </xf>
    <xf numFmtId="0" fontId="4" fillId="42" borderId="89" xfId="56" applyFont="1" applyFill="1" applyBorder="1" applyAlignment="1" applyProtection="1">
      <alignment horizontal="left" vertical="top" wrapText="1"/>
      <protection locked="0"/>
    </xf>
    <xf numFmtId="0" fontId="4" fillId="42" borderId="0" xfId="56" applyFont="1" applyFill="1" applyAlignment="1" applyProtection="1">
      <alignment horizontal="left" vertical="top" wrapText="1"/>
      <protection locked="0"/>
    </xf>
    <xf numFmtId="0" fontId="4" fillId="42" borderId="82" xfId="56" applyFont="1" applyFill="1" applyBorder="1" applyAlignment="1" applyProtection="1">
      <alignment horizontal="left" vertical="top" wrapText="1"/>
      <protection locked="0"/>
    </xf>
    <xf numFmtId="0" fontId="4" fillId="42" borderId="85" xfId="56" applyFont="1" applyFill="1" applyBorder="1" applyAlignment="1" applyProtection="1">
      <alignment horizontal="left" vertical="top" wrapText="1"/>
      <protection locked="0"/>
    </xf>
    <xf numFmtId="0" fontId="4" fillId="42" borderId="10" xfId="56" applyFont="1" applyFill="1" applyBorder="1" applyAlignment="1" applyProtection="1">
      <alignment horizontal="left" vertical="top" wrapText="1"/>
      <protection locked="0"/>
    </xf>
    <xf numFmtId="0" fontId="4" fillId="42" borderId="86" xfId="56" applyFont="1" applyFill="1" applyBorder="1" applyAlignment="1" applyProtection="1">
      <alignment horizontal="left" vertical="top" wrapText="1"/>
      <protection locked="0"/>
    </xf>
    <xf numFmtId="0" fontId="16" fillId="24" borderId="0" xfId="56" applyFont="1" applyFill="1" applyAlignment="1">
      <alignment horizontal="right" wrapText="1"/>
    </xf>
    <xf numFmtId="0" fontId="3" fillId="44" borderId="227" xfId="38" applyFill="1" applyBorder="1" applyAlignment="1" applyProtection="1">
      <alignment horizontal="center" vertical="center" wrapText="1"/>
    </xf>
    <xf numFmtId="0" fontId="3" fillId="44" borderId="228" xfId="38" applyFill="1" applyBorder="1" applyAlignment="1" applyProtection="1">
      <alignment horizontal="center" vertical="center" wrapText="1"/>
    </xf>
    <xf numFmtId="0" fontId="3" fillId="44" borderId="229" xfId="38" applyFill="1" applyBorder="1" applyAlignment="1" applyProtection="1">
      <alignment horizontal="center" vertical="center" wrapText="1"/>
    </xf>
    <xf numFmtId="0" fontId="5" fillId="24" borderId="0" xfId="56" applyFont="1" applyFill="1" applyAlignment="1">
      <alignment horizontal="left" wrapText="1"/>
    </xf>
    <xf numFmtId="0" fontId="5" fillId="27" borderId="0" xfId="56" applyFont="1" applyFill="1" applyAlignment="1">
      <alignment horizontal="center" wrapText="1"/>
    </xf>
    <xf numFmtId="0" fontId="0" fillId="0" borderId="0" xfId="0"/>
    <xf numFmtId="0" fontId="5" fillId="24" borderId="0" xfId="56" applyFont="1" applyFill="1" applyAlignment="1">
      <alignment wrapText="1"/>
    </xf>
    <xf numFmtId="166" fontId="25" fillId="43" borderId="157" xfId="56" applyNumberFormat="1" applyFont="1" applyFill="1" applyBorder="1" applyAlignment="1">
      <alignment horizontal="left"/>
    </xf>
    <xf numFmtId="166" fontId="25" fillId="43" borderId="159" xfId="56" applyNumberFormat="1" applyFont="1" applyFill="1" applyBorder="1" applyAlignment="1">
      <alignment horizontal="left"/>
    </xf>
    <xf numFmtId="10" fontId="25" fillId="43" borderId="157" xfId="61" applyNumberFormat="1" applyFont="1" applyFill="1" applyBorder="1" applyAlignment="1" applyProtection="1">
      <alignment horizontal="right"/>
    </xf>
    <xf numFmtId="10" fontId="25" fillId="43" borderId="159" xfId="61" applyNumberFormat="1" applyFont="1" applyFill="1" applyBorder="1" applyAlignment="1" applyProtection="1">
      <alignment horizontal="right"/>
    </xf>
    <xf numFmtId="166" fontId="25" fillId="42" borderId="157" xfId="56" applyNumberFormat="1" applyFont="1" applyFill="1" applyBorder="1" applyAlignment="1" applyProtection="1">
      <alignment horizontal="left"/>
      <protection locked="0"/>
    </xf>
    <xf numFmtId="166" fontId="25" fillId="42" borderId="159" xfId="56" applyNumberFormat="1" applyFont="1" applyFill="1" applyBorder="1" applyAlignment="1" applyProtection="1">
      <alignment horizontal="left"/>
      <protection locked="0"/>
    </xf>
    <xf numFmtId="0" fontId="1" fillId="24" borderId="0" xfId="56" applyFill="1" applyAlignment="1">
      <alignment wrapText="1"/>
    </xf>
    <xf numFmtId="0" fontId="62" fillId="44" borderId="231" xfId="56" applyFont="1" applyFill="1" applyBorder="1" applyAlignment="1">
      <alignment horizontal="center" vertical="center" wrapText="1"/>
    </xf>
    <xf numFmtId="0" fontId="62" fillId="44" borderId="0" xfId="56" applyFont="1" applyFill="1" applyAlignment="1">
      <alignment horizontal="center" vertical="center" wrapText="1"/>
    </xf>
    <xf numFmtId="0" fontId="0" fillId="44" borderId="0" xfId="0" applyFill="1" applyAlignment="1">
      <alignment horizontal="center" vertical="center" wrapText="1"/>
    </xf>
    <xf numFmtId="0" fontId="0" fillId="44" borderId="231" xfId="0" applyFill="1" applyBorder="1" applyAlignment="1">
      <alignment horizontal="center" vertical="center" wrapText="1"/>
    </xf>
    <xf numFmtId="0" fontId="1" fillId="35" borderId="200" xfId="56" applyFill="1" applyBorder="1" applyAlignment="1" applyProtection="1">
      <alignment horizontal="left"/>
      <protection locked="0"/>
    </xf>
    <xf numFmtId="0" fontId="1" fillId="35" borderId="87" xfId="56" applyFill="1" applyBorder="1" applyAlignment="1" applyProtection="1">
      <alignment horizontal="left"/>
      <protection locked="0"/>
    </xf>
    <xf numFmtId="0" fontId="1" fillId="35" borderId="199" xfId="56" applyFill="1" applyBorder="1" applyAlignment="1" applyProtection="1">
      <alignment horizontal="left"/>
      <protection locked="0"/>
    </xf>
    <xf numFmtId="0" fontId="13" fillId="35" borderId="200" xfId="56" applyFont="1" applyFill="1" applyBorder="1" applyAlignment="1" applyProtection="1">
      <alignment horizontal="left"/>
      <protection locked="0"/>
    </xf>
    <xf numFmtId="0" fontId="13" fillId="35" borderId="87" xfId="56" applyFont="1" applyFill="1" applyBorder="1" applyAlignment="1" applyProtection="1">
      <alignment horizontal="left"/>
      <protection locked="0"/>
    </xf>
    <xf numFmtId="0" fontId="13" fillId="35" borderId="199" xfId="56" applyFont="1" applyFill="1" applyBorder="1" applyAlignment="1" applyProtection="1">
      <alignment horizontal="left"/>
      <protection locked="0"/>
    </xf>
  </cellXfs>
  <cellStyles count="85">
    <cellStyle name="20% - Accent1 2" xfId="1" xr:uid="{00000000-0005-0000-0000-000000000000}"/>
    <cellStyle name="20% - Accent2 2" xfId="2" xr:uid="{00000000-0005-0000-0000-000001000000}"/>
    <cellStyle name="20% - Accent3 2" xfId="3" xr:uid="{00000000-0005-0000-0000-000002000000}"/>
    <cellStyle name="20% - Accent3 2 2" xfId="75"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Calculation 2" xfId="26" xr:uid="{00000000-0005-0000-0000-00001A000000}"/>
    <cellStyle name="Calculation 2 2" xfId="76" xr:uid="{00000000-0005-0000-0000-00001B000000}"/>
    <cellStyle name="Check Cell 2" xfId="27" xr:uid="{00000000-0005-0000-0000-00001C000000}"/>
    <cellStyle name="Comma" xfId="28" builtinId="3"/>
    <cellStyle name="Comma 2" xfId="77" xr:uid="{00000000-0005-0000-0000-00001E000000}"/>
    <cellStyle name="Comma 3" xfId="78" xr:uid="{00000000-0005-0000-0000-00001F000000}"/>
    <cellStyle name="Currency" xfId="29" builtinId="4"/>
    <cellStyle name="Currency 2" xfId="30" xr:uid="{00000000-0005-0000-0000-000021000000}"/>
    <cellStyle name="Currency 2 2" xfId="68" xr:uid="{00000000-0005-0000-0000-000022000000}"/>
    <cellStyle name="Currency 3" xfId="31" xr:uid="{00000000-0005-0000-0000-000023000000}"/>
    <cellStyle name="Explanatory Text 2" xfId="32" xr:uid="{00000000-0005-0000-0000-000024000000}"/>
    <cellStyle name="Good 2" xfId="33" xr:uid="{00000000-0005-0000-0000-000025000000}"/>
    <cellStyle name="Heading 1 2" xfId="34" xr:uid="{00000000-0005-0000-0000-000026000000}"/>
    <cellStyle name="Heading 2 2" xfId="35" xr:uid="{00000000-0005-0000-0000-000027000000}"/>
    <cellStyle name="Heading 3 2" xfId="36" xr:uid="{00000000-0005-0000-0000-000028000000}"/>
    <cellStyle name="Heading 4 2" xfId="37" xr:uid="{00000000-0005-0000-0000-000029000000}"/>
    <cellStyle name="Hyperlink" xfId="38" builtinId="8"/>
    <cellStyle name="Hyperlink 2" xfId="79" xr:uid="{00000000-0005-0000-0000-00002B000000}"/>
    <cellStyle name="Input 2" xfId="39" xr:uid="{00000000-0005-0000-0000-00002C000000}"/>
    <cellStyle name="Input 2 2" xfId="80" xr:uid="{00000000-0005-0000-0000-00002D000000}"/>
    <cellStyle name="Linked Cell 2" xfId="40" xr:uid="{00000000-0005-0000-0000-00002E000000}"/>
    <cellStyle name="Neutral 2" xfId="41" xr:uid="{00000000-0005-0000-0000-00002F000000}"/>
    <cellStyle name="Normal" xfId="0" builtinId="0"/>
    <cellStyle name="Normal 2" xfId="42" xr:uid="{00000000-0005-0000-0000-000031000000}"/>
    <cellStyle name="Normal 2 2" xfId="43" xr:uid="{00000000-0005-0000-0000-000032000000}"/>
    <cellStyle name="Normal 2 2 2" xfId="72" xr:uid="{00000000-0005-0000-0000-000033000000}"/>
    <cellStyle name="Normal 2 3" xfId="44" xr:uid="{00000000-0005-0000-0000-000034000000}"/>
    <cellStyle name="Normal 2 3 2" xfId="45" xr:uid="{00000000-0005-0000-0000-000035000000}"/>
    <cellStyle name="Normal 2 3 3" xfId="46" xr:uid="{00000000-0005-0000-0000-000036000000}"/>
    <cellStyle name="Normal 2 3 3 2" xfId="47" xr:uid="{00000000-0005-0000-0000-000037000000}"/>
    <cellStyle name="Normal 2 4" xfId="48" xr:uid="{00000000-0005-0000-0000-000038000000}"/>
    <cellStyle name="Normal 3" xfId="49" xr:uid="{00000000-0005-0000-0000-000039000000}"/>
    <cellStyle name="Normal 3 2" xfId="67" xr:uid="{00000000-0005-0000-0000-00003A000000}"/>
    <cellStyle name="Normal 4" xfId="50" xr:uid="{00000000-0005-0000-0000-00003B000000}"/>
    <cellStyle name="Normal 4 2" xfId="51" xr:uid="{00000000-0005-0000-0000-00003C000000}"/>
    <cellStyle name="Normal 4 2 2" xfId="73" xr:uid="{00000000-0005-0000-0000-00003D000000}"/>
    <cellStyle name="Normal 5" xfId="52" xr:uid="{00000000-0005-0000-0000-00003E000000}"/>
    <cellStyle name="Normal 5 2" xfId="53" xr:uid="{00000000-0005-0000-0000-00003F000000}"/>
    <cellStyle name="Normal 5 2 2" xfId="54" xr:uid="{00000000-0005-0000-0000-000040000000}"/>
    <cellStyle name="Normal 6" xfId="55" xr:uid="{00000000-0005-0000-0000-000041000000}"/>
    <cellStyle name="Normal 6 2" xfId="71" xr:uid="{00000000-0005-0000-0000-000042000000}"/>
    <cellStyle name="Normal 7" xfId="70" xr:uid="{00000000-0005-0000-0000-000043000000}"/>
    <cellStyle name="Normal 7 2" xfId="82" xr:uid="{00000000-0005-0000-0000-000044000000}"/>
    <cellStyle name="Normal_Form F-2@150" xfId="84" xr:uid="{00000000-0005-0000-0000-000045000000}"/>
    <cellStyle name="Normal_HTFPREBU.XL" xfId="83" xr:uid="{00000000-0005-0000-0000-000046000000}"/>
    <cellStyle name="Normal_LIHTC Allocation scoring synopsis" xfId="56" xr:uid="{00000000-0005-0000-0000-000047000000}"/>
    <cellStyle name="Normal_prelim oper pro forma" xfId="57" xr:uid="{00000000-0005-0000-0000-000048000000}"/>
    <cellStyle name="Normal_Unit Info by Building" xfId="58" xr:uid="{00000000-0005-0000-0000-000049000000}"/>
    <cellStyle name="Note 2" xfId="59" xr:uid="{00000000-0005-0000-0000-00004A000000}"/>
    <cellStyle name="Note 2 2" xfId="74" xr:uid="{00000000-0005-0000-0000-00004B000000}"/>
    <cellStyle name="Output 2" xfId="60" xr:uid="{00000000-0005-0000-0000-00004C000000}"/>
    <cellStyle name="Percent" xfId="61" builtinId="5"/>
    <cellStyle name="Percent 2" xfId="62" xr:uid="{00000000-0005-0000-0000-00004E000000}"/>
    <cellStyle name="Percent 2 2" xfId="81" xr:uid="{00000000-0005-0000-0000-00004F000000}"/>
    <cellStyle name="Percent 3" xfId="63" xr:uid="{00000000-0005-0000-0000-000050000000}"/>
    <cellStyle name="Percent 3 2" xfId="69" xr:uid="{00000000-0005-0000-0000-000051000000}"/>
    <cellStyle name="Title 2" xfId="64" xr:uid="{00000000-0005-0000-0000-000052000000}"/>
    <cellStyle name="Total 2" xfId="65" xr:uid="{00000000-0005-0000-0000-000053000000}"/>
    <cellStyle name="Warning Text 2" xfId="66" xr:uid="{00000000-0005-0000-0000-000054000000}"/>
  </cellStyles>
  <dxfs count="2">
    <dxf>
      <numFmt numFmtId="172" formatCode="0.0000"/>
    </dxf>
    <dxf>
      <font>
        <color rgb="FF990000"/>
      </font>
      <fill>
        <patternFill>
          <bgColor theme="5" tint="0.79998168889431442"/>
        </patternFill>
      </fill>
    </dxf>
  </dxfs>
  <tableStyles count="1" defaultTableStyle="TableStyleMedium9" defaultPivotStyle="PivotStyleLight16">
    <tableStyle name="Invisible" pivot="0" table="0" count="0" xr9:uid="{FBB9BE7C-6822-410F-81CC-D2254B75A18A}"/>
  </tableStyles>
  <colors>
    <mruColors>
      <color rgb="FFCCFFCC"/>
      <color rgb="FF078AA9"/>
      <color rgb="FFCCCCFF"/>
      <color rgb="FFCCECFF"/>
      <color rgb="FF08A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M$100" lockText="1"/>
</file>

<file path=xl/ctrlProps/ctrlProp2.xml><?xml version="1.0" encoding="utf-8"?>
<formControlPr xmlns="http://schemas.microsoft.com/office/spreadsheetml/2009/9/main" objectType="CheckBox" fmlaLink="$M$101" lockText="1"/>
</file>

<file path=xl/ctrlProps/ctrlProp3.xml><?xml version="1.0" encoding="utf-8"?>
<formControlPr xmlns="http://schemas.microsoft.com/office/spreadsheetml/2009/9/main" objectType="CheckBox" fmlaLink="E78" lockText="1"/>
</file>

<file path=xl/ctrlProps/ctrlProp4.xml><?xml version="1.0" encoding="utf-8"?>
<formControlPr xmlns="http://schemas.microsoft.com/office/spreadsheetml/2009/9/main" objectType="CheckBox" fmlaLink="$M$102" lockText="1"/>
</file>

<file path=xl/ctrlProps/ctrlProp5.xml><?xml version="1.0" encoding="utf-8"?>
<formControlPr xmlns="http://schemas.microsoft.com/office/spreadsheetml/2009/9/main" objectType="CheckBox" fmlaLink="$M$103" lockText="1"/>
</file>

<file path=xl/ctrlProps/ctrlProp6.xml><?xml version="1.0" encoding="utf-8"?>
<formControlPr xmlns="http://schemas.microsoft.com/office/spreadsheetml/2009/9/main" objectType="CheckBox" fmlaLink="$M$92" lockText="1"/>
</file>

<file path=xl/ctrlProps/ctrlProp7.xml><?xml version="1.0" encoding="utf-8"?>
<formControlPr xmlns="http://schemas.microsoft.com/office/spreadsheetml/2009/9/main" objectType="CheckBox" fmlaLink="$M$93" lockText="1"/>
</file>

<file path=xl/ctrlProps/ctrlProp8.xml><?xml version="1.0" encoding="utf-8"?>
<formControlPr xmlns="http://schemas.microsoft.com/office/spreadsheetml/2009/9/main" objectType="CheckBox" fmlaLink="$M$102" lockText="1"/>
</file>

<file path=xl/ctrlProps/ctrlProp9.xml><?xml version="1.0" encoding="utf-8"?>
<formControlPr xmlns="http://schemas.microsoft.com/office/spreadsheetml/2009/9/main" objectType="CheckBox" fmlaLink="$M$94" lockText="1"/>
</file>

<file path=xl/ctrlProps/ctrlProp10.xml><?xml version="1.0" encoding="utf-8"?>
<formControlPr xmlns="http://schemas.microsoft.com/office/spreadsheetml/2009/9/main" objectType="CheckBox" fmlaLink="$K$56" lockText="1"/>
</file>

<file path=xl/ctrlProps/ctrlProp11.xml><?xml version="1.0" encoding="utf-8"?>
<formControlPr xmlns="http://schemas.microsoft.com/office/spreadsheetml/2009/9/main" objectType="CheckBox" fmlaLink="$K$57" lockText="1"/>
</file>

<file path=xl/ctrlProps/ctrlProp12.xml><?xml version="1.0" encoding="utf-8"?>
<formControlPr xmlns="http://schemas.microsoft.com/office/spreadsheetml/2009/9/main" objectType="CheckBox" fmlaLink="$K$58" lockText="1"/>
</file>

<file path=xl/ctrlProps/ctrlProp13.xml><?xml version="1.0" encoding="utf-8"?>
<formControlPr xmlns="http://schemas.microsoft.com/office/spreadsheetml/2009/9/main" objectType="CheckBox" fmlaLink="$K$59" lockText="1"/>
</file>

<file path=xl/ctrlProps/ctrlProp14.xml><?xml version="1.0" encoding="utf-8"?>
<formControlPr xmlns="http://schemas.microsoft.com/office/spreadsheetml/2009/9/main" objectType="CheckBox" fmlaLink="$K$63" lockText="1"/>
</file>

<file path=xl/ctrlProps/ctrlProp15.xml><?xml version="1.0" encoding="utf-8"?>
<formControlPr xmlns="http://schemas.microsoft.com/office/spreadsheetml/2009/9/main" objectType="CheckBox" fmlaLink="$K$64" lockText="1"/>
</file>

<file path=xl/ctrlProps/ctrlProp16.xml><?xml version="1.0" encoding="utf-8"?>
<formControlPr xmlns="http://schemas.microsoft.com/office/spreadsheetml/2009/9/main" objectType="CheckBox" fmlaLink="$K$65" lockText="1"/>
</file>

<file path=xl/ctrlProps/ctrlProp17.xml><?xml version="1.0" encoding="utf-8"?>
<formControlPr xmlns="http://schemas.microsoft.com/office/spreadsheetml/2009/9/main" objectType="CheckBox" fmlaLink="$K$62" lockText="1"/>
</file>

<file path=xl/ctrlProps/ctrlProp18.xml><?xml version="1.0" encoding="utf-8"?>
<formControlPr xmlns="http://schemas.microsoft.com/office/spreadsheetml/2009/9/main" objectType="CheckBox" fmlaLink="$L$116" lockText="1"/>
</file>

<file path=xl/ctrlProps/ctrlProp19.xml><?xml version="1.0" encoding="utf-8"?>
<formControlPr xmlns="http://schemas.microsoft.com/office/spreadsheetml/2009/9/main" objectType="CheckBox" fmlaLink="$L$117" lockText="1"/>
</file>

<file path=xl/ctrlProps/ctrlProp20.xml><?xml version="1.0" encoding="utf-8"?>
<formControlPr xmlns="http://schemas.microsoft.com/office/spreadsheetml/2009/9/main" objectType="CheckBox" fmlaLink="$L$118" lockText="1"/>
</file>

<file path=xl/ctrlProps/ctrlProp21.xml><?xml version="1.0" encoding="utf-8"?>
<formControlPr xmlns="http://schemas.microsoft.com/office/spreadsheetml/2009/9/main" objectType="CheckBox" fmlaLink="$L$119" lockText="1"/>
</file>

<file path=xl/ctrlProps/ctrlProp22.xml><?xml version="1.0" encoding="utf-8"?>
<formControlPr xmlns="http://schemas.microsoft.com/office/spreadsheetml/2009/9/main" objectType="CheckBox" fmlaLink="$L$120" lockText="1"/>
</file>

<file path=xl/ctrlProps/ctrlProp23.xml><?xml version="1.0" encoding="utf-8"?>
<formControlPr xmlns="http://schemas.microsoft.com/office/spreadsheetml/2009/9/main" objectType="CheckBox" fmlaLink="$L$121" lockText="1"/>
</file>

<file path=xl/drawings/drawing1.xml><?xml version="1.0" encoding="utf-8"?>
<xdr:wsDr xmlns:xdr="http://schemas.openxmlformats.org/drawingml/2006/spreadsheetDrawing" xmlns:a="http://schemas.openxmlformats.org/drawingml/2006/main">
  <xdr:twoCellAnchor>
    <xdr:from>
      <xdr:col>0</xdr:col>
      <xdr:colOff>180974</xdr:colOff>
      <xdr:row>0</xdr:row>
      <xdr:rowOff>104777</xdr:rowOff>
    </xdr:from>
    <xdr:to>
      <xdr:col>11</xdr:col>
      <xdr:colOff>35719</xdr:colOff>
      <xdr:row>40</xdr:row>
      <xdr:rowOff>71437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0974" y="104777"/>
          <a:ext cx="6560345" cy="758666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1000"/>
            </a:spcBef>
            <a:spcAft>
              <a:spcPts val="0"/>
            </a:spcAft>
          </a:pPr>
          <a:r>
            <a:rPr lang="en-US" sz="1400" b="0">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Preapplications and Notification of Intent to Apply</a:t>
          </a:r>
        </a:p>
        <a:p>
          <a:pPr marL="0" marR="0">
            <a:lnSpc>
              <a:spcPct val="115000"/>
            </a:lnSpc>
            <a:spcBef>
              <a:spcPts val="0"/>
            </a:spcBef>
            <a:spcAft>
              <a:spcPts val="0"/>
            </a:spcAft>
          </a:pPr>
          <a:r>
            <a:rPr lang="en-US" sz="1100">
              <a:effectLst/>
              <a:latin typeface="Segoe UI" panose="020B0502040204020203" pitchFamily="34" charset="0"/>
              <a:ea typeface="Calibri" panose="020F0502020204030204" pitchFamily="34" charset="0"/>
              <a:cs typeface="Times New Roman" panose="02020603050405020304" pitchFamily="18" charset="0"/>
            </a:rPr>
            <a:t>All Applicants must submit a Notification of Intent to Apply Form by January 4, 2023, at noon to apply.</a:t>
          </a:r>
          <a:r>
            <a:rPr lang="en-US" sz="1100" baseline="0">
              <a:effectLst/>
              <a:latin typeface="Segoe UI" panose="020B0502040204020203" pitchFamily="34" charset="0"/>
              <a:ea typeface="Calibri" panose="020F0502020204030204" pitchFamily="34" charset="0"/>
              <a:cs typeface="Times New Roman" panose="02020603050405020304" pitchFamily="18" charset="0"/>
            </a:rPr>
            <a:t> </a:t>
          </a:r>
        </a:p>
        <a:p>
          <a:pPr marL="0" marR="0">
            <a:lnSpc>
              <a:spcPct val="115000"/>
            </a:lnSpc>
            <a:spcBef>
              <a:spcPts val="0"/>
            </a:spcBef>
            <a:spcAft>
              <a:spcPts val="0"/>
            </a:spcAft>
          </a:pPr>
          <a:endParaRPr lang="en-US" sz="1100" b="1" baseline="0">
            <a:solidFill>
              <a:srgbClr val="4F81BD"/>
            </a:solidFill>
            <a:effectLst/>
            <a:latin typeface="Segoe UI" panose="020B0502040204020203"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0"/>
            </a:spcAft>
          </a:pPr>
          <a:r>
            <a:rPr lang="en-US" sz="1400" b="0">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Application Components</a:t>
          </a:r>
        </a:p>
        <a:p>
          <a:pPr marL="0" marR="0">
            <a:lnSpc>
              <a:spcPct val="115000"/>
            </a:lnSpc>
            <a:spcBef>
              <a:spcPts val="0"/>
            </a:spcBef>
            <a:spcAft>
              <a:spcPts val="1000"/>
            </a:spcAft>
          </a:pPr>
          <a:r>
            <a:rPr lang="en-US" sz="1100">
              <a:effectLst/>
              <a:latin typeface="Segoe UI" panose="020B0502040204020203" pitchFamily="34" charset="0"/>
              <a:ea typeface="Calibri" panose="020F0502020204030204" pitchFamily="34" charset="0"/>
              <a:cs typeface="Times New Roman" panose="02020603050405020304" pitchFamily="18" charset="0"/>
            </a:rPr>
            <a:t>The 2023 Bond/Tax Credit Application consists of four parts:</a:t>
          </a:r>
        </a:p>
        <a:p>
          <a:pPr marL="342900" marR="0" lvl="0" indent="-342900">
            <a:lnSpc>
              <a:spcPct val="115000"/>
            </a:lnSpc>
            <a:spcBef>
              <a:spcPts val="0"/>
            </a:spcBef>
            <a:spcAft>
              <a:spcPts val="0"/>
            </a:spcAft>
            <a:buFont typeface="+mj-lt"/>
            <a:buAutoNum type="arabicPeriod"/>
          </a:pPr>
          <a:r>
            <a:rPr lang="en-US" sz="1100" b="1">
              <a:effectLst/>
              <a:latin typeface="Segoe UI" panose="020B0502040204020203" pitchFamily="34" charset="0"/>
              <a:ea typeface="Calibri" panose="020F0502020204030204" pitchFamily="34" charset="0"/>
              <a:cs typeface="Times New Roman" panose="02020603050405020304" pitchFamily="18" charset="0"/>
            </a:rPr>
            <a:t>Application Checklist(s)</a:t>
          </a:r>
          <a:r>
            <a:rPr lang="en-US" sz="1100">
              <a:effectLst/>
              <a:latin typeface="Segoe UI" panose="020B0502040204020203" pitchFamily="34" charset="0"/>
              <a:ea typeface="Calibri" panose="020F0502020204030204" pitchFamily="34" charset="0"/>
              <a:cs typeface="Times New Roman" panose="02020603050405020304" pitchFamily="18" charset="0"/>
            </a:rPr>
            <a:t> (Excel) – This document lists all attachments that are required for the 2023 Bond/Tax Credit Application.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b="1">
              <a:effectLst/>
              <a:latin typeface="Segoe UI" panose="020B0502040204020203" pitchFamily="34" charset="0"/>
              <a:ea typeface="Calibri" panose="020F0502020204030204" pitchFamily="34" charset="0"/>
              <a:cs typeface="Times New Roman" panose="02020603050405020304" pitchFamily="18" charset="0"/>
            </a:rPr>
            <a:t>Bond/Tax Credit Addendum </a:t>
          </a:r>
          <a:r>
            <a:rPr lang="en-US" sz="1100">
              <a:effectLst/>
              <a:latin typeface="Segoe UI" panose="020B0502040204020203" pitchFamily="34" charset="0"/>
              <a:ea typeface="Calibri" panose="020F0502020204030204" pitchFamily="34" charset="0"/>
              <a:cs typeface="Times New Roman" panose="02020603050405020304" pitchFamily="18" charset="0"/>
            </a:rPr>
            <a:t>(Excel)</a:t>
          </a:r>
          <a:r>
            <a:rPr lang="en-US" sz="1100" b="1">
              <a:effectLst/>
              <a:latin typeface="Segoe UI" panose="020B0502040204020203" pitchFamily="34" charset="0"/>
              <a:ea typeface="Calibri" panose="020F0502020204030204" pitchFamily="34" charset="0"/>
              <a:cs typeface="Times New Roman" panose="02020603050405020304" pitchFamily="18" charset="0"/>
            </a:rPr>
            <a:t> </a:t>
          </a:r>
          <a:r>
            <a:rPr lang="en-US" sz="1100">
              <a:effectLst/>
              <a:latin typeface="Segoe UI" panose="020B0502040204020203" pitchFamily="34" charset="0"/>
              <a:ea typeface="Calibri" panose="020F0502020204030204" pitchFamily="34" charset="0"/>
              <a:cs typeface="Times New Roman" panose="02020603050405020304" pitchFamily="18" charset="0"/>
            </a:rPr>
            <a:t>– This workbook contains required budgets, pro forma, and other numerical parts of the application as well as the self-scoring worksheet. For portfolio applications only, provide a roll-up summary of the information requested across the entire portfolio as best as possible.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b="1">
              <a:effectLst/>
              <a:latin typeface="Segoe UI" panose="020B0502040204020203" pitchFamily="34" charset="0"/>
              <a:ea typeface="Calibri" panose="020F0502020204030204" pitchFamily="34" charset="0"/>
              <a:cs typeface="Times New Roman" panose="02020603050405020304" pitchFamily="18" charset="0"/>
            </a:rPr>
            <a:t>Bond/Tax Credit Portfolio Addendum </a:t>
          </a:r>
          <a:r>
            <a:rPr lang="en-US" sz="1100">
              <a:effectLst/>
              <a:latin typeface="Segoe UI" panose="020B0502040204020203" pitchFamily="34" charset="0"/>
              <a:ea typeface="Calibri" panose="020F0502020204030204" pitchFamily="34" charset="0"/>
              <a:cs typeface="Times New Roman" panose="02020603050405020304" pitchFamily="18" charset="0"/>
            </a:rPr>
            <a:t>(Excel)</a:t>
          </a:r>
          <a:r>
            <a:rPr lang="en-US" sz="1100" b="1">
              <a:effectLst/>
              <a:latin typeface="Segoe UI" panose="020B0502040204020203" pitchFamily="34" charset="0"/>
              <a:ea typeface="Calibri" panose="020F0502020204030204" pitchFamily="34" charset="0"/>
              <a:cs typeface="Times New Roman" panose="02020603050405020304" pitchFamily="18" charset="0"/>
            </a:rPr>
            <a:t> </a:t>
          </a:r>
          <a:r>
            <a:rPr lang="en-US" sz="1100">
              <a:effectLst/>
              <a:latin typeface="Segoe UI" panose="020B0502040204020203" pitchFamily="34" charset="0"/>
              <a:ea typeface="Calibri" panose="020F0502020204030204" pitchFamily="34" charset="0"/>
              <a:cs typeface="Times New Roman" panose="02020603050405020304" pitchFamily="18" charset="0"/>
            </a:rPr>
            <a:t>– For portfolio projects only. If your project is not a portfolio, skip this item. This workbook is meant to capture property level information only for Portfolio projects. Submit one workbook per property/site.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1000"/>
            </a:spcAft>
            <a:buFont typeface="+mj-lt"/>
            <a:buAutoNum type="arabicPeriod"/>
          </a:pPr>
          <a:r>
            <a:rPr lang="en-US" sz="1100" b="1">
              <a:effectLst/>
              <a:latin typeface="Segoe UI" panose="020B0502040204020203" pitchFamily="34" charset="0"/>
              <a:ea typeface="Calibri" panose="020F0502020204030204" pitchFamily="34" charset="0"/>
              <a:cs typeface="Times New Roman" panose="02020603050405020304" pitchFamily="18" charset="0"/>
            </a:rPr>
            <a:t>Online Application </a:t>
          </a:r>
          <a:r>
            <a:rPr lang="en-US" sz="1100">
              <a:effectLst/>
              <a:latin typeface="Segoe UI" panose="020B0502040204020203" pitchFamily="34" charset="0"/>
              <a:ea typeface="Calibri" panose="020F0502020204030204" pitchFamily="34" charset="0"/>
              <a:cs typeface="Times New Roman" panose="02020603050405020304" pitchFamily="18" charset="0"/>
            </a:rPr>
            <a:t>(Multifamily Developer Portal)</a:t>
          </a:r>
          <a:r>
            <a:rPr lang="en-US" sz="1100" b="1">
              <a:effectLst/>
              <a:latin typeface="Segoe UI" panose="020B0502040204020203" pitchFamily="34" charset="0"/>
              <a:ea typeface="Calibri" panose="020F0502020204030204" pitchFamily="34" charset="0"/>
              <a:cs typeface="Times New Roman" panose="02020603050405020304" pitchFamily="18" charset="0"/>
            </a:rPr>
            <a:t> </a:t>
          </a:r>
          <a:r>
            <a:rPr lang="en-US" sz="1100">
              <a:effectLst/>
              <a:latin typeface="Segoe UI" panose="020B0502040204020203" pitchFamily="34" charset="0"/>
              <a:ea typeface="Calibri" panose="020F0502020204030204" pitchFamily="34" charset="0"/>
              <a:cs typeface="Times New Roman" panose="02020603050405020304" pitchFamily="18" charset="0"/>
            </a:rPr>
            <a:t>– This</a:t>
          </a:r>
          <a:r>
            <a:rPr lang="en-US" sz="1100" b="1">
              <a:effectLst/>
              <a:latin typeface="Segoe UI" panose="020B0502040204020203" pitchFamily="34" charset="0"/>
              <a:ea typeface="Calibri" panose="020F0502020204030204" pitchFamily="34" charset="0"/>
              <a:cs typeface="Times New Roman" panose="02020603050405020304" pitchFamily="18" charset="0"/>
            </a:rPr>
            <a:t> </a:t>
          </a:r>
          <a:r>
            <a:rPr lang="en-US" sz="1100">
              <a:effectLst/>
              <a:latin typeface="Segoe UI" panose="020B0502040204020203" pitchFamily="34" charset="0"/>
              <a:ea typeface="Calibri" panose="020F0502020204030204" pitchFamily="34" charset="0"/>
              <a:cs typeface="Times New Roman" panose="02020603050405020304" pitchFamily="18" charset="0"/>
            </a:rPr>
            <a:t>is the web-based application the Commission uses to receive Bond/Tax Credit Applications. All the above application components should be uploaded via the online application and submitted by </a:t>
          </a:r>
          <a:r>
            <a:rPr lang="en-US" sz="1100" b="1">
              <a:effectLst/>
              <a:latin typeface="Segoe UI" panose="020B0502040204020203" pitchFamily="34" charset="0"/>
              <a:ea typeface="Calibri" panose="020F0502020204030204" pitchFamily="34" charset="0"/>
              <a:cs typeface="Times New Roman" panose="02020603050405020304" pitchFamily="18" charset="0"/>
            </a:rPr>
            <a:t>Wednesday, March 29, 2023, at noon.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1000"/>
            </a:spcBef>
            <a:spcAft>
              <a:spcPts val="0"/>
            </a:spcAft>
          </a:pPr>
          <a:r>
            <a:rPr lang="en-US" sz="1400" b="0">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Application Submission in the Multifamily Developer Portal (Portal)</a:t>
          </a:r>
        </a:p>
        <a:p>
          <a:pPr marL="0" marR="0">
            <a:lnSpc>
              <a:spcPct val="115000"/>
            </a:lnSpc>
            <a:spcBef>
              <a:spcPts val="0"/>
            </a:spcBef>
            <a:spcAft>
              <a:spcPts val="1000"/>
            </a:spcAft>
          </a:pPr>
          <a:r>
            <a:rPr lang="en-US" sz="1100">
              <a:effectLst/>
              <a:latin typeface="Segoe UI" panose="020B0502040204020203" pitchFamily="34" charset="0"/>
              <a:ea typeface="Calibri" panose="020F0502020204030204" pitchFamily="34" charset="0"/>
              <a:cs typeface="Times New Roman" panose="02020603050405020304" pitchFamily="18" charset="0"/>
            </a:rPr>
            <a:t>For the 2023 Bond/Tax Credit round, we will require an online submission of the addendum forms and attachments through </a:t>
          </a:r>
          <a:r>
            <a:rPr lang="en-US" sz="1100" u="none">
              <a:solidFill>
                <a:schemeClr val="tx1"/>
              </a:solidFill>
              <a:effectLst/>
              <a:latin typeface="Segoe UI" panose="020B0502040204020203" pitchFamily="34" charset="0"/>
              <a:ea typeface="Calibri" panose="020F0502020204030204" pitchFamily="34" charset="0"/>
              <a:cs typeface="Times New Roman" panose="02020603050405020304" pitchFamily="18" charset="0"/>
            </a:rPr>
            <a:t>the</a:t>
          </a:r>
          <a:r>
            <a:rPr lang="en-US" sz="1100" u="none" baseline="0">
              <a:solidFill>
                <a:schemeClr val="tx1"/>
              </a:solidFill>
              <a:effectLst/>
              <a:latin typeface="Segoe UI" panose="020B0502040204020203" pitchFamily="34" charset="0"/>
              <a:ea typeface="Calibri" panose="020F0502020204030204" pitchFamily="34" charset="0"/>
              <a:cs typeface="Times New Roman" panose="02020603050405020304" pitchFamily="18" charset="0"/>
            </a:rPr>
            <a:t> Multifamily Developer Portal.</a:t>
          </a:r>
          <a:r>
            <a:rPr lang="en-US" sz="1100">
              <a:effectLst/>
              <a:latin typeface="Segoe UI" panose="020B0502040204020203" pitchFamily="34" charset="0"/>
              <a:ea typeface="Calibri" panose="020F0502020204030204" pitchFamily="34" charset="0"/>
              <a:cs typeface="Times New Roman" panose="02020603050405020304" pitchFamily="18" charset="0"/>
            </a:rPr>
            <a:t> WSHFC will accept the submission of application documents via paper, email, or flash drive with preapproval only.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1000"/>
            </a:spcAft>
          </a:pPr>
          <a:r>
            <a:rPr lang="en-US" sz="1100">
              <a:effectLst/>
              <a:latin typeface="Segoe UI" panose="020B0502040204020203" pitchFamily="34" charset="0"/>
              <a:ea typeface="Calibri" panose="020F0502020204030204" pitchFamily="34" charset="0"/>
              <a:cs typeface="Segoe UI" panose="020B0502040204020203" pitchFamily="34" charset="0"/>
            </a:rPr>
            <a:t>Please note that you must register for an account in the Portal to submit your application materials. </a:t>
          </a:r>
          <a:r>
            <a:rPr lang="en-US" sz="1100" b="1">
              <a:effectLst/>
              <a:latin typeface="Segoe UI" panose="020B0502040204020203" pitchFamily="34" charset="0"/>
              <a:ea typeface="Calibri" panose="020F0502020204030204" pitchFamily="34" charset="0"/>
              <a:cs typeface="Segoe UI" panose="020B0502040204020203" pitchFamily="34" charset="0"/>
            </a:rPr>
            <a:t>The Bond/Tax Credit online application in the Portal will be available beginning January 7, 2023.</a:t>
          </a:r>
          <a:endParaRPr lang="en-US" sz="1100">
            <a:effectLst/>
            <a:latin typeface="Segoe UI" panose="020B0502040204020203" pitchFamily="34" charset="0"/>
            <a:ea typeface="Calibri" panose="020F0502020204030204" pitchFamily="34" charset="0"/>
            <a:cs typeface="Times New Roman" panose="02020603050405020304" pitchFamily="18" charset="0"/>
          </a:endParaRPr>
        </a:p>
        <a:p>
          <a:endParaRPr lang="en-US" sz="1100" b="1" u="sng" baseline="0"/>
        </a:p>
        <a:p>
          <a:r>
            <a:rPr lang="en-US" sz="1100" b="0" i="1" baseline="0">
              <a:latin typeface="Segoe UI" panose="020B0502040204020203" pitchFamily="34" charset="0"/>
              <a:cs typeface="Segoe UI" panose="020B0502040204020203" pitchFamily="34" charset="0"/>
            </a:rPr>
            <a:t>Contact mhcfportal@wshfc.org with any questions or issues related to the Portal. </a:t>
          </a:r>
        </a:p>
        <a:p>
          <a:r>
            <a:rPr lang="en-US" sz="1100" b="0" i="1" baseline="0">
              <a:latin typeface="Segoe UI" panose="020B0502040204020203" pitchFamily="34" charset="0"/>
              <a:cs typeface="Segoe UI" panose="020B0502040204020203" pitchFamily="34" charset="0"/>
            </a:rPr>
            <a:t>Contact claire.petersky@wshfc.org with any application related questions.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76199" y="95250"/>
          <a:ext cx="13344526"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MHCF to request an alternate Development Budget Form</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99</xdr:row>
          <xdr:rowOff>9525</xdr:rowOff>
        </xdr:from>
        <xdr:to>
          <xdr:col>5</xdr:col>
          <xdr:colOff>9525</xdr:colOff>
          <xdr:row>99</xdr:row>
          <xdr:rowOff>142875</xdr:rowOff>
        </xdr:to>
        <xdr:sp macro="" textlink="">
          <xdr:nvSpPr>
            <xdr:cNvPr id="65618" name="Check Box 82" hidden="1">
              <a:extLst>
                <a:ext uri="{63B3BB69-23CF-44E3-9099-C40C66FF867C}">
                  <a14:compatExt spid="_x0000_s65618"/>
                </a:ext>
                <a:ext uri="{FF2B5EF4-FFF2-40B4-BE49-F238E27FC236}">
                  <a16:creationId xmlns:a16="http://schemas.microsoft.com/office/drawing/2014/main" id="{00000000-0008-0000-1A00-000052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100</xdr:row>
          <xdr:rowOff>9525</xdr:rowOff>
        </xdr:from>
        <xdr:to>
          <xdr:col>5</xdr:col>
          <xdr:colOff>0</xdr:colOff>
          <xdr:row>100</xdr:row>
          <xdr:rowOff>142875</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A00-000053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77</xdr:row>
          <xdr:rowOff>0</xdr:rowOff>
        </xdr:from>
        <xdr:to>
          <xdr:col>4</xdr:col>
          <xdr:colOff>676275</xdr:colOff>
          <xdr:row>78</xdr:row>
          <xdr:rowOff>9525</xdr:rowOff>
        </xdr:to>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1A00-000066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101</xdr:row>
          <xdr:rowOff>9525</xdr:rowOff>
        </xdr:from>
        <xdr:to>
          <xdr:col>5</xdr:col>
          <xdr:colOff>0</xdr:colOff>
          <xdr:row>101</xdr:row>
          <xdr:rowOff>142875</xdr:rowOff>
        </xdr:to>
        <xdr:sp macro="" textlink="">
          <xdr:nvSpPr>
            <xdr:cNvPr id="65665" name="Check Box 129" hidden="1">
              <a:extLst>
                <a:ext uri="{63B3BB69-23CF-44E3-9099-C40C66FF867C}">
                  <a14:compatExt spid="_x0000_s65665"/>
                </a:ext>
                <a:ext uri="{FF2B5EF4-FFF2-40B4-BE49-F238E27FC236}">
                  <a16:creationId xmlns:a16="http://schemas.microsoft.com/office/drawing/2014/main" id="{00000000-0008-0000-1A00-000081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102</xdr:row>
          <xdr:rowOff>9525</xdr:rowOff>
        </xdr:from>
        <xdr:to>
          <xdr:col>5</xdr:col>
          <xdr:colOff>0</xdr:colOff>
          <xdr:row>102</xdr:row>
          <xdr:rowOff>142875</xdr:rowOff>
        </xdr:to>
        <xdr:sp macro="" textlink="">
          <xdr:nvSpPr>
            <xdr:cNvPr id="65666" name="Check Box 130" hidden="1">
              <a:extLst>
                <a:ext uri="{63B3BB69-23CF-44E3-9099-C40C66FF867C}">
                  <a14:compatExt spid="_x0000_s65666"/>
                </a:ext>
                <a:ext uri="{FF2B5EF4-FFF2-40B4-BE49-F238E27FC236}">
                  <a16:creationId xmlns:a16="http://schemas.microsoft.com/office/drawing/2014/main" id="{00000000-0008-0000-1A00-000082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91</xdr:row>
          <xdr:rowOff>9525</xdr:rowOff>
        </xdr:from>
        <xdr:to>
          <xdr:col>5</xdr:col>
          <xdr:colOff>9525</xdr:colOff>
          <xdr:row>91</xdr:row>
          <xdr:rowOff>142875</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A00-000083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92</xdr:row>
          <xdr:rowOff>9525</xdr:rowOff>
        </xdr:from>
        <xdr:to>
          <xdr:col>5</xdr:col>
          <xdr:colOff>0</xdr:colOff>
          <xdr:row>92</xdr:row>
          <xdr:rowOff>142875</xdr:rowOff>
        </xdr:to>
        <xdr:sp macro="" textlink="">
          <xdr:nvSpPr>
            <xdr:cNvPr id="65668" name="Check Box 132" hidden="1">
              <a:extLst>
                <a:ext uri="{63B3BB69-23CF-44E3-9099-C40C66FF867C}">
                  <a14:compatExt spid="_x0000_s65668"/>
                </a:ext>
                <a:ext uri="{FF2B5EF4-FFF2-40B4-BE49-F238E27FC236}">
                  <a16:creationId xmlns:a16="http://schemas.microsoft.com/office/drawing/2014/main" id="{00000000-0008-0000-1A00-000084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93</xdr:row>
          <xdr:rowOff>0</xdr:rowOff>
        </xdr:from>
        <xdr:to>
          <xdr:col>5</xdr:col>
          <xdr:colOff>0</xdr:colOff>
          <xdr:row>93</xdr:row>
          <xdr:rowOff>133350</xdr:rowOff>
        </xdr:to>
        <xdr:sp macro="" textlink="">
          <xdr:nvSpPr>
            <xdr:cNvPr id="65669" name="Check Box 133" hidden="1">
              <a:extLst>
                <a:ext uri="{63B3BB69-23CF-44E3-9099-C40C66FF867C}">
                  <a14:compatExt spid="_x0000_s65669"/>
                </a:ext>
                <a:ext uri="{FF2B5EF4-FFF2-40B4-BE49-F238E27FC236}">
                  <a16:creationId xmlns:a16="http://schemas.microsoft.com/office/drawing/2014/main" id="{00000000-0008-0000-1A00-000085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93</xdr:row>
          <xdr:rowOff>9525</xdr:rowOff>
        </xdr:from>
        <xdr:to>
          <xdr:col>5</xdr:col>
          <xdr:colOff>0</xdr:colOff>
          <xdr:row>93</xdr:row>
          <xdr:rowOff>142875</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A00-000086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55</xdr:row>
          <xdr:rowOff>0</xdr:rowOff>
        </xdr:from>
        <xdr:to>
          <xdr:col>5</xdr:col>
          <xdr:colOff>9525</xdr:colOff>
          <xdr:row>55</xdr:row>
          <xdr:rowOff>133350</xdr:rowOff>
        </xdr:to>
        <xdr:sp macro="" textlink="">
          <xdr:nvSpPr>
            <xdr:cNvPr id="65672" name="Check Box 136" hidden="1">
              <a:extLst>
                <a:ext uri="{63B3BB69-23CF-44E3-9099-C40C66FF867C}">
                  <a14:compatExt spid="_x0000_s65672"/>
                </a:ext>
                <a:ext uri="{FF2B5EF4-FFF2-40B4-BE49-F238E27FC236}">
                  <a16:creationId xmlns:a16="http://schemas.microsoft.com/office/drawing/2014/main" id="{00000000-0008-0000-1A00-000088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56</xdr:row>
          <xdr:rowOff>9525</xdr:rowOff>
        </xdr:from>
        <xdr:to>
          <xdr:col>5</xdr:col>
          <xdr:colOff>9525</xdr:colOff>
          <xdr:row>56</xdr:row>
          <xdr:rowOff>142875</xdr:rowOff>
        </xdr:to>
        <xdr:sp macro="" textlink="">
          <xdr:nvSpPr>
            <xdr:cNvPr id="65675" name="Check Box 139" hidden="1">
              <a:extLst>
                <a:ext uri="{63B3BB69-23CF-44E3-9099-C40C66FF867C}">
                  <a14:compatExt spid="_x0000_s65675"/>
                </a:ext>
                <a:ext uri="{FF2B5EF4-FFF2-40B4-BE49-F238E27FC236}">
                  <a16:creationId xmlns:a16="http://schemas.microsoft.com/office/drawing/2014/main" id="{00000000-0008-0000-1A00-00008B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57</xdr:row>
          <xdr:rowOff>9525</xdr:rowOff>
        </xdr:from>
        <xdr:to>
          <xdr:col>5</xdr:col>
          <xdr:colOff>9525</xdr:colOff>
          <xdr:row>57</xdr:row>
          <xdr:rowOff>142875</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A00-00008C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58</xdr:row>
          <xdr:rowOff>9525</xdr:rowOff>
        </xdr:from>
        <xdr:to>
          <xdr:col>5</xdr:col>
          <xdr:colOff>9525</xdr:colOff>
          <xdr:row>58</xdr:row>
          <xdr:rowOff>142875</xdr:rowOff>
        </xdr:to>
        <xdr:sp macro="" textlink="">
          <xdr:nvSpPr>
            <xdr:cNvPr id="65677" name="Check Box 141" hidden="1">
              <a:extLst>
                <a:ext uri="{63B3BB69-23CF-44E3-9099-C40C66FF867C}">
                  <a14:compatExt spid="_x0000_s65677"/>
                </a:ext>
                <a:ext uri="{FF2B5EF4-FFF2-40B4-BE49-F238E27FC236}">
                  <a16:creationId xmlns:a16="http://schemas.microsoft.com/office/drawing/2014/main" id="{00000000-0008-0000-1A00-00008D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62</xdr:row>
          <xdr:rowOff>9525</xdr:rowOff>
        </xdr:from>
        <xdr:to>
          <xdr:col>5</xdr:col>
          <xdr:colOff>9525</xdr:colOff>
          <xdr:row>62</xdr:row>
          <xdr:rowOff>142875</xdr:rowOff>
        </xdr:to>
        <xdr:sp macro="" textlink="">
          <xdr:nvSpPr>
            <xdr:cNvPr id="65680" name="Check Box 144" hidden="1">
              <a:extLst>
                <a:ext uri="{63B3BB69-23CF-44E3-9099-C40C66FF867C}">
                  <a14:compatExt spid="_x0000_s65680"/>
                </a:ext>
                <a:ext uri="{FF2B5EF4-FFF2-40B4-BE49-F238E27FC236}">
                  <a16:creationId xmlns:a16="http://schemas.microsoft.com/office/drawing/2014/main" id="{00000000-0008-0000-1A00-000090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63</xdr:row>
          <xdr:rowOff>9525</xdr:rowOff>
        </xdr:from>
        <xdr:to>
          <xdr:col>5</xdr:col>
          <xdr:colOff>9525</xdr:colOff>
          <xdr:row>63</xdr:row>
          <xdr:rowOff>142875</xdr:rowOff>
        </xdr:to>
        <xdr:sp macro="" textlink="">
          <xdr:nvSpPr>
            <xdr:cNvPr id="65682" name="Check Box 146" hidden="1">
              <a:extLst>
                <a:ext uri="{63B3BB69-23CF-44E3-9099-C40C66FF867C}">
                  <a14:compatExt spid="_x0000_s65682"/>
                </a:ext>
                <a:ext uri="{FF2B5EF4-FFF2-40B4-BE49-F238E27FC236}">
                  <a16:creationId xmlns:a16="http://schemas.microsoft.com/office/drawing/2014/main" id="{00000000-0008-0000-1A00-000092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64</xdr:row>
          <xdr:rowOff>9525</xdr:rowOff>
        </xdr:from>
        <xdr:to>
          <xdr:col>5</xdr:col>
          <xdr:colOff>9525</xdr:colOff>
          <xdr:row>64</xdr:row>
          <xdr:rowOff>142875</xdr:rowOff>
        </xdr:to>
        <xdr:sp macro="" textlink="">
          <xdr:nvSpPr>
            <xdr:cNvPr id="65683" name="Check Box 147" hidden="1">
              <a:extLst>
                <a:ext uri="{63B3BB69-23CF-44E3-9099-C40C66FF867C}">
                  <a14:compatExt spid="_x0000_s65683"/>
                </a:ext>
                <a:ext uri="{FF2B5EF4-FFF2-40B4-BE49-F238E27FC236}">
                  <a16:creationId xmlns:a16="http://schemas.microsoft.com/office/drawing/2014/main" id="{00000000-0008-0000-1A00-000093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61</xdr:row>
          <xdr:rowOff>9525</xdr:rowOff>
        </xdr:from>
        <xdr:to>
          <xdr:col>5</xdr:col>
          <xdr:colOff>9525</xdr:colOff>
          <xdr:row>61</xdr:row>
          <xdr:rowOff>142875</xdr:rowOff>
        </xdr:to>
        <xdr:sp macro="" textlink="">
          <xdr:nvSpPr>
            <xdr:cNvPr id="65684" name="Check Box 148" hidden="1">
              <a:extLst>
                <a:ext uri="{63B3BB69-23CF-44E3-9099-C40C66FF867C}">
                  <a14:compatExt spid="_x0000_s65684"/>
                </a:ext>
                <a:ext uri="{FF2B5EF4-FFF2-40B4-BE49-F238E27FC236}">
                  <a16:creationId xmlns:a16="http://schemas.microsoft.com/office/drawing/2014/main" id="{00000000-0008-0000-1A00-000094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115</xdr:row>
          <xdr:rowOff>9525</xdr:rowOff>
        </xdr:from>
        <xdr:to>
          <xdr:col>5</xdr:col>
          <xdr:colOff>9525</xdr:colOff>
          <xdr:row>115</xdr:row>
          <xdr:rowOff>142875</xdr:rowOff>
        </xdr:to>
        <xdr:sp macro="" textlink="">
          <xdr:nvSpPr>
            <xdr:cNvPr id="65696" name="Check Box 160" hidden="1">
              <a:extLst>
                <a:ext uri="{63B3BB69-23CF-44E3-9099-C40C66FF867C}">
                  <a14:compatExt spid="_x0000_s65696"/>
                </a:ext>
                <a:ext uri="{FF2B5EF4-FFF2-40B4-BE49-F238E27FC236}">
                  <a16:creationId xmlns:a16="http://schemas.microsoft.com/office/drawing/2014/main" id="{00000000-0008-0000-1A00-0000A0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116</xdr:row>
          <xdr:rowOff>9525</xdr:rowOff>
        </xdr:from>
        <xdr:to>
          <xdr:col>5</xdr:col>
          <xdr:colOff>9525</xdr:colOff>
          <xdr:row>116</xdr:row>
          <xdr:rowOff>142875</xdr:rowOff>
        </xdr:to>
        <xdr:sp macro="" textlink="">
          <xdr:nvSpPr>
            <xdr:cNvPr id="65697" name="Check Box 161" hidden="1">
              <a:extLst>
                <a:ext uri="{63B3BB69-23CF-44E3-9099-C40C66FF867C}">
                  <a14:compatExt spid="_x0000_s65697"/>
                </a:ext>
                <a:ext uri="{FF2B5EF4-FFF2-40B4-BE49-F238E27FC236}">
                  <a16:creationId xmlns:a16="http://schemas.microsoft.com/office/drawing/2014/main" id="{00000000-0008-0000-1A00-0000A1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117</xdr:row>
          <xdr:rowOff>9525</xdr:rowOff>
        </xdr:from>
        <xdr:to>
          <xdr:col>5</xdr:col>
          <xdr:colOff>9525</xdr:colOff>
          <xdr:row>117</xdr:row>
          <xdr:rowOff>142875</xdr:rowOff>
        </xdr:to>
        <xdr:sp macro="" textlink="">
          <xdr:nvSpPr>
            <xdr:cNvPr id="65698" name="Check Box 162" hidden="1">
              <a:extLst>
                <a:ext uri="{63B3BB69-23CF-44E3-9099-C40C66FF867C}">
                  <a14:compatExt spid="_x0000_s65698"/>
                </a:ext>
                <a:ext uri="{FF2B5EF4-FFF2-40B4-BE49-F238E27FC236}">
                  <a16:creationId xmlns:a16="http://schemas.microsoft.com/office/drawing/2014/main" id="{00000000-0008-0000-1A00-0000A2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118</xdr:row>
          <xdr:rowOff>9525</xdr:rowOff>
        </xdr:from>
        <xdr:to>
          <xdr:col>5</xdr:col>
          <xdr:colOff>9525</xdr:colOff>
          <xdr:row>118</xdr:row>
          <xdr:rowOff>142875</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A00-0000A3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119</xdr:row>
          <xdr:rowOff>9525</xdr:rowOff>
        </xdr:from>
        <xdr:to>
          <xdr:col>5</xdr:col>
          <xdr:colOff>9525</xdr:colOff>
          <xdr:row>119</xdr:row>
          <xdr:rowOff>142875</xdr:rowOff>
        </xdr:to>
        <xdr:sp macro="" textlink="">
          <xdr:nvSpPr>
            <xdr:cNvPr id="65700" name="Check Box 164" hidden="1">
              <a:extLst>
                <a:ext uri="{63B3BB69-23CF-44E3-9099-C40C66FF867C}">
                  <a14:compatExt spid="_x0000_s65700"/>
                </a:ext>
                <a:ext uri="{FF2B5EF4-FFF2-40B4-BE49-F238E27FC236}">
                  <a16:creationId xmlns:a16="http://schemas.microsoft.com/office/drawing/2014/main" id="{00000000-0008-0000-1A00-0000A4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120</xdr:row>
          <xdr:rowOff>9525</xdr:rowOff>
        </xdr:from>
        <xdr:to>
          <xdr:col>5</xdr:col>
          <xdr:colOff>9525</xdr:colOff>
          <xdr:row>120</xdr:row>
          <xdr:rowOff>142875</xdr:rowOff>
        </xdr:to>
        <xdr:sp macro="" textlink="">
          <xdr:nvSpPr>
            <xdr:cNvPr id="65701" name="Check Box 165" hidden="1">
              <a:extLst>
                <a:ext uri="{63B3BB69-23CF-44E3-9099-C40C66FF867C}">
                  <a14:compatExt spid="_x0000_s65701"/>
                </a:ext>
                <a:ext uri="{FF2B5EF4-FFF2-40B4-BE49-F238E27FC236}">
                  <a16:creationId xmlns:a16="http://schemas.microsoft.com/office/drawing/2014/main" id="{00000000-0008-0000-1A00-0000A5000100}"/>
                </a:ext>
              </a:extLst>
            </xdr:cNvPr>
            <xdr:cNvSpPr/>
          </xdr:nvSpPr>
          <xdr:spPr bwMode="auto">
            <a:xfrm>
              <a:off x="0" y="0"/>
              <a:ext cx="0" cy="0"/>
            </a:xfrm>
            <a:prstGeom prst="rect">
              <a:avLst/>
            </a:prstGeom>
            <a:solidFill>
              <a:srgbClr val="99CC00" mc:Ignorable="a14" a14:legacySpreadsheetColorIndex="50"/>
            </a:solidFill>
            <a:ln w="9525">
              <a:solidFill>
                <a:srgbClr val="000000" mc:Ignorable="a14" a14:legacySpreadsheetColorIndex="64"/>
              </a:solidFill>
              <a:miter lim="800000"/>
              <a:headEnd/>
              <a:tailEnd/>
            </a:ln>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2023\23-19%20CCHS%20Grant%20County%20Preservation\Application\4.%20CCHS%20Grant%20County%20Preservation%202023%20NOFA%20(2022%20Form)-%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ASTERS\Application\2016%20Application\e3_UPDATED_combined_funders_forms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5 Default Check"/>
      <sheetName val="HTF_Insert"/>
      <sheetName val="Definitions"/>
      <sheetName val="Validations Checklist"/>
      <sheetName val="1"/>
      <sheetName val="Sheet2"/>
      <sheetName val="2A"/>
      <sheetName val="2B"/>
      <sheetName val="3"/>
      <sheetName val="4"/>
      <sheetName val="5"/>
      <sheetName val="6A - Rollup"/>
      <sheetName val="6A (1)"/>
      <sheetName val="6B (1)"/>
      <sheetName val="6A (2)"/>
      <sheetName val="6B (2)"/>
      <sheetName val="6A (3)"/>
      <sheetName val="6B (3)"/>
      <sheetName val="6C"/>
      <sheetName val="LIHTC Insert"/>
      <sheetName val="6D"/>
      <sheetName val="Calc Sheet Insert"/>
      <sheetName val="6E"/>
      <sheetName val="7A"/>
      <sheetName val="Resources Insert"/>
      <sheetName val="7B"/>
      <sheetName val="8A"/>
      <sheetName val="8B"/>
      <sheetName val="8C"/>
      <sheetName val="8D"/>
      <sheetName val="Sheet1"/>
      <sheetName val="8E"/>
      <sheetName val="9A"/>
      <sheetName val="9B"/>
      <sheetName val="9C"/>
      <sheetName val="9D"/>
      <sheetName val="9E"/>
    </sheetNames>
    <sheetDataSet>
      <sheetData sheetId="0">
        <row r="3">
          <cell r="B3" t="str">
            <v>Select…</v>
          </cell>
        </row>
        <row r="4">
          <cell r="B4" t="str">
            <v>Behavioral Illness</v>
          </cell>
        </row>
        <row r="5">
          <cell r="B5" t="str">
            <v>Chronic Mental Illness</v>
          </cell>
        </row>
        <row r="6">
          <cell r="B6" t="str">
            <v>Developmental Disabilities</v>
          </cell>
        </row>
        <row r="7">
          <cell r="B7" t="str">
            <v>Domestic Violence</v>
          </cell>
        </row>
        <row r="8">
          <cell r="B8" t="str">
            <v>Farmworkers</v>
          </cell>
        </row>
        <row r="9">
          <cell r="B9" t="str">
            <v>Frail Elderly</v>
          </cell>
        </row>
        <row r="10">
          <cell r="B10" t="str">
            <v>General</v>
          </cell>
        </row>
        <row r="11">
          <cell r="B11" t="str">
            <v>HIV/AIDS</v>
          </cell>
        </row>
        <row r="12">
          <cell r="B12" t="str">
            <v>Households/Families with Children</v>
          </cell>
        </row>
        <row r="13">
          <cell r="B13" t="str">
            <v>Individuals</v>
          </cell>
        </row>
        <row r="14">
          <cell r="B14" t="str">
            <v>Multiple Special Needs (describe below)</v>
          </cell>
        </row>
        <row r="15">
          <cell r="B15" t="str">
            <v>Other Low Income (describe below)</v>
          </cell>
        </row>
        <row r="16">
          <cell r="B16" t="str">
            <v>Other Special Needs (describe below)</v>
          </cell>
        </row>
        <row r="17">
          <cell r="B17" t="str">
            <v>Physical Disabilities</v>
          </cell>
        </row>
        <row r="18">
          <cell r="B18" t="str">
            <v>Seasonal/Migrant Farmworkers</v>
          </cell>
        </row>
        <row r="19">
          <cell r="B19" t="str">
            <v>Senior</v>
          </cell>
        </row>
        <row r="20">
          <cell r="B20" t="str">
            <v>Substance Use Disorder</v>
          </cell>
        </row>
        <row r="21">
          <cell r="B21" t="str">
            <v>Veteran</v>
          </cell>
        </row>
        <row r="22">
          <cell r="B22" t="str">
            <v>Young Adults 18-24</v>
          </cell>
        </row>
        <row r="23">
          <cell r="B23" t="str">
            <v>Youth Under 18</v>
          </cell>
        </row>
        <row r="27">
          <cell r="B27" t="str">
            <v>Select…</v>
          </cell>
        </row>
        <row r="28">
          <cell r="B28" t="str">
            <v>Yes</v>
          </cell>
        </row>
        <row r="29">
          <cell r="B29" t="str">
            <v>No</v>
          </cell>
        </row>
        <row r="41">
          <cell r="B41" t="str">
            <v>Select…</v>
          </cell>
        </row>
        <row r="42">
          <cell r="B42" t="str">
            <v>Shelter</v>
          </cell>
        </row>
        <row r="43">
          <cell r="B43" t="str">
            <v>Transitional</v>
          </cell>
        </row>
        <row r="44">
          <cell r="B44" t="str">
            <v>Permanent Supportive</v>
          </cell>
        </row>
        <row r="45">
          <cell r="B45" t="str">
            <v>Multifamily Rental</v>
          </cell>
        </row>
        <row r="47">
          <cell r="B47" t="str">
            <v>Select…</v>
          </cell>
        </row>
        <row r="48">
          <cell r="B48" t="str">
            <v>Units</v>
          </cell>
        </row>
        <row r="49">
          <cell r="B49" t="str">
            <v>Beds</v>
          </cell>
        </row>
        <row r="52">
          <cell r="E52" t="str">
            <v>Select…</v>
          </cell>
        </row>
        <row r="53">
          <cell r="E53" t="str">
            <v>Grant</v>
          </cell>
        </row>
        <row r="54">
          <cell r="E54" t="str">
            <v>Loan</v>
          </cell>
        </row>
        <row r="57">
          <cell r="B57" t="str">
            <v>Select…</v>
          </cell>
        </row>
        <row r="58">
          <cell r="B58" t="str">
            <v>Hard</v>
          </cell>
        </row>
        <row r="59">
          <cell r="B59" t="str">
            <v>Soft</v>
          </cell>
        </row>
        <row r="69">
          <cell r="E69" t="str">
            <v>Select…</v>
          </cell>
        </row>
        <row r="70">
          <cell r="E70" t="str">
            <v>Studio</v>
          </cell>
        </row>
        <row r="71">
          <cell r="E71" t="str">
            <v>SRO</v>
          </cell>
        </row>
        <row r="72">
          <cell r="E72" t="str">
            <v>1 BR</v>
          </cell>
        </row>
        <row r="73">
          <cell r="E73" t="str">
            <v>2 BR</v>
          </cell>
        </row>
        <row r="74">
          <cell r="E74" t="str">
            <v>3 BR</v>
          </cell>
        </row>
        <row r="75">
          <cell r="E75" t="str">
            <v>4 BR</v>
          </cell>
        </row>
        <row r="76">
          <cell r="E76" t="str">
            <v>Other Residential</v>
          </cell>
        </row>
        <row r="77">
          <cell r="E77" t="str">
            <v>Business</v>
          </cell>
        </row>
        <row r="78">
          <cell r="B78" t="str">
            <v>Select…</v>
          </cell>
        </row>
        <row r="79">
          <cell r="B79" t="str">
            <v>Beds</v>
          </cell>
        </row>
        <row r="80">
          <cell r="B80" t="str">
            <v>SRO</v>
          </cell>
        </row>
        <row r="81">
          <cell r="B81" t="str">
            <v>Studio</v>
          </cell>
        </row>
        <row r="82">
          <cell r="B82" t="str">
            <v>1 BR</v>
          </cell>
        </row>
        <row r="83">
          <cell r="B83" t="str">
            <v>2 BR</v>
          </cell>
        </row>
        <row r="84">
          <cell r="B84" t="str">
            <v>3 BR</v>
          </cell>
        </row>
        <row r="85">
          <cell r="B85" t="str">
            <v>4 BR</v>
          </cell>
        </row>
        <row r="86">
          <cell r="B86" t="str">
            <v>5+ BR</v>
          </cell>
        </row>
        <row r="88">
          <cell r="B88" t="str">
            <v>Select…</v>
          </cell>
        </row>
        <row r="89">
          <cell r="B89" t="str">
            <v>CAUs / Managers</v>
          </cell>
        </row>
        <row r="90">
          <cell r="B90" t="str">
            <v>Market Rate</v>
          </cell>
        </row>
        <row r="93">
          <cell r="B93" t="str">
            <v>Select…</v>
          </cell>
        </row>
        <row r="94">
          <cell r="B94">
            <v>0.25</v>
          </cell>
        </row>
        <row r="95">
          <cell r="B95">
            <v>0.3</v>
          </cell>
        </row>
        <row r="96">
          <cell r="B96">
            <v>0.35</v>
          </cell>
        </row>
        <row r="97">
          <cell r="B97">
            <v>0.4</v>
          </cell>
        </row>
        <row r="98">
          <cell r="B98">
            <v>0.45</v>
          </cell>
        </row>
        <row r="99">
          <cell r="B99">
            <v>0.5</v>
          </cell>
        </row>
        <row r="100">
          <cell r="B100">
            <v>0.55000000000000004</v>
          </cell>
        </row>
        <row r="101">
          <cell r="B101">
            <v>0.6</v>
          </cell>
        </row>
        <row r="102">
          <cell r="B102">
            <v>0.65</v>
          </cell>
        </row>
        <row r="103">
          <cell r="B103">
            <v>0.8</v>
          </cell>
        </row>
        <row r="111">
          <cell r="B111" t="str">
            <v>X</v>
          </cell>
        </row>
        <row r="117">
          <cell r="B117" t="str">
            <v>Select…</v>
          </cell>
        </row>
        <row r="118">
          <cell r="B118" t="str">
            <v>Single-Family Detached</v>
          </cell>
        </row>
        <row r="119">
          <cell r="B119" t="str">
            <v>Townhouse/Duplex</v>
          </cell>
        </row>
        <row r="120">
          <cell r="B120" t="str">
            <v>Walk-Up (≤3 Floors no elevator)</v>
          </cell>
        </row>
        <row r="121">
          <cell r="B121" t="str">
            <v>Low-Rise (2-3 floors w elevator)</v>
          </cell>
        </row>
        <row r="122">
          <cell r="B122" t="str">
            <v>Mid-Rise (4-6 floors w elevator)</v>
          </cell>
        </row>
        <row r="123">
          <cell r="B123" t="str">
            <v>High Rise (7+ floors)</v>
          </cell>
        </row>
        <row r="124">
          <cell r="B124" t="str">
            <v>Mobile Home Pad</v>
          </cell>
        </row>
        <row r="125">
          <cell r="B125" t="str">
            <v>Shelter/Open-floor</v>
          </cell>
        </row>
        <row r="128">
          <cell r="B128" t="str">
            <v>Select…</v>
          </cell>
        </row>
        <row r="129">
          <cell r="B129" t="str">
            <v>New Construction</v>
          </cell>
        </row>
        <row r="130">
          <cell r="B130" t="str">
            <v>Rehab</v>
          </cell>
        </row>
        <row r="131">
          <cell r="B131" t="str">
            <v>Acquisition</v>
          </cell>
        </row>
        <row r="133">
          <cell r="B133" t="str">
            <v>Select…</v>
          </cell>
        </row>
        <row r="134">
          <cell r="B134" t="str">
            <v>Predevelopment</v>
          </cell>
        </row>
        <row r="135">
          <cell r="B135" t="str">
            <v>Under Construction</v>
          </cell>
        </row>
        <row r="136">
          <cell r="B136" t="str">
            <v>Stalled</v>
          </cell>
        </row>
        <row r="137">
          <cell r="B137" t="str">
            <v>Lease Up</v>
          </cell>
        </row>
        <row r="139">
          <cell r="B139" t="str">
            <v>Select..</v>
          </cell>
        </row>
        <row r="140">
          <cell r="B140" t="str">
            <v>Rental</v>
          </cell>
        </row>
        <row r="141">
          <cell r="B141" t="str">
            <v>Home Ownership</v>
          </cell>
        </row>
        <row r="143">
          <cell r="B143" t="str">
            <v>Select…</v>
          </cell>
        </row>
        <row r="144">
          <cell r="B144" t="str">
            <v>NC</v>
          </cell>
        </row>
        <row r="145">
          <cell r="B145" t="str">
            <v>R</v>
          </cell>
        </row>
        <row r="146">
          <cell r="B146" t="str">
            <v>A</v>
          </cell>
        </row>
        <row r="147">
          <cell r="B147" t="str">
            <v>NC+R</v>
          </cell>
        </row>
        <row r="148">
          <cell r="B148" t="str">
            <v>A+R</v>
          </cell>
        </row>
        <row r="150">
          <cell r="B150" t="str">
            <v>Select…</v>
          </cell>
        </row>
        <row r="151">
          <cell r="B151" t="str">
            <v>Yes, Yes</v>
          </cell>
        </row>
        <row r="152">
          <cell r="B152" t="str">
            <v>Yes, No</v>
          </cell>
        </row>
        <row r="153">
          <cell r="B153" t="str">
            <v>No, Yes</v>
          </cell>
        </row>
        <row r="154">
          <cell r="B154" t="str">
            <v>No, No</v>
          </cell>
        </row>
        <row r="156">
          <cell r="B156" t="str">
            <v>Select…</v>
          </cell>
        </row>
        <row r="157">
          <cell r="B157" t="str">
            <v>n/a - Not Started</v>
          </cell>
        </row>
        <row r="158">
          <cell r="B158" t="str">
            <v>Yes, Yes</v>
          </cell>
        </row>
        <row r="159">
          <cell r="B159" t="str">
            <v>Yes, No</v>
          </cell>
        </row>
        <row r="160">
          <cell r="B160" t="str">
            <v>No, Yes</v>
          </cell>
        </row>
        <row r="161">
          <cell r="B161" t="str">
            <v>No, No</v>
          </cell>
        </row>
        <row r="165">
          <cell r="B165" t="str">
            <v>Select…</v>
          </cell>
        </row>
        <row r="166">
          <cell r="B166" t="str">
            <v>Bank</v>
          </cell>
          <cell r="E166" t="str">
            <v>Select…</v>
          </cell>
        </row>
        <row r="167">
          <cell r="B167" t="str">
            <v>City</v>
          </cell>
          <cell r="E167" t="str">
            <v>Bank</v>
          </cell>
        </row>
        <row r="168">
          <cell r="B168" t="str">
            <v>County</v>
          </cell>
          <cell r="E168" t="str">
            <v>City</v>
          </cell>
        </row>
        <row r="169">
          <cell r="B169" t="str">
            <v>Developer</v>
          </cell>
          <cell r="E169" t="str">
            <v>County</v>
          </cell>
        </row>
        <row r="170">
          <cell r="B170" t="str">
            <v>Federal</v>
          </cell>
          <cell r="E170" t="str">
            <v>Developer</v>
          </cell>
        </row>
        <row r="171">
          <cell r="B171" t="str">
            <v>GSE</v>
          </cell>
          <cell r="E171" t="str">
            <v>Federal</v>
          </cell>
        </row>
        <row r="172">
          <cell r="B172" t="str">
            <v>Private</v>
          </cell>
          <cell r="E172" t="str">
            <v>GSE</v>
          </cell>
        </row>
        <row r="173">
          <cell r="B173" t="str">
            <v>Public Housing Authority</v>
          </cell>
          <cell r="E173" t="str">
            <v>Private</v>
          </cell>
        </row>
        <row r="174">
          <cell r="B174" t="str">
            <v>Sponsor</v>
          </cell>
          <cell r="E174" t="str">
            <v>Public Housing Authority</v>
          </cell>
        </row>
        <row r="175">
          <cell r="B175" t="str">
            <v>State - Housing Trust Fund</v>
          </cell>
          <cell r="E175" t="str">
            <v>Sponsor</v>
          </cell>
        </row>
        <row r="176">
          <cell r="B176" t="str">
            <v>State - other</v>
          </cell>
          <cell r="E176" t="str">
            <v>State</v>
          </cell>
        </row>
        <row r="177">
          <cell r="B177" t="str">
            <v>Tax Credits - 9%</v>
          </cell>
          <cell r="E177" t="str">
            <v xml:space="preserve">Tax Credits - Historic Rehab </v>
          </cell>
        </row>
        <row r="178">
          <cell r="B178" t="str">
            <v>Tax Credits - 4%</v>
          </cell>
          <cell r="E178" t="str">
            <v xml:space="preserve">Tax Credits - New Market </v>
          </cell>
        </row>
        <row r="179">
          <cell r="B179" t="str">
            <v>Tax Credits - Historic Rehab</v>
          </cell>
          <cell r="E179" t="str">
            <v xml:space="preserve">    -----------</v>
          </cell>
        </row>
        <row r="180">
          <cell r="B180" t="str">
            <v xml:space="preserve">    -----------</v>
          </cell>
          <cell r="E180" t="str">
            <v>Other</v>
          </cell>
        </row>
        <row r="181">
          <cell r="B181" t="str">
            <v>Other</v>
          </cell>
        </row>
        <row r="184">
          <cell r="B184" t="str">
            <v>Select…</v>
          </cell>
        </row>
        <row r="185">
          <cell r="B185" t="str">
            <v>On Site</v>
          </cell>
        </row>
        <row r="186">
          <cell r="B186" t="str">
            <v>Off Site</v>
          </cell>
        </row>
        <row r="189">
          <cell r="B189" t="str">
            <v>Select…</v>
          </cell>
        </row>
        <row r="190">
          <cell r="B190" t="str">
            <v>Actual</v>
          </cell>
        </row>
        <row r="191">
          <cell r="B191" t="str">
            <v>Percent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CBE384-0AE0-4A52-9BCF-C14EA88815E7}" name="Table1" displayName="Table1" ref="H7:I26" totalsRowShown="0">
  <autoFilter ref="H7:I26" xr:uid="{7F5B6BE6-9E8F-4EED-8A67-2CA61166E476}"/>
  <sortState xmlns:xlrd2="http://schemas.microsoft.com/office/spreadsheetml/2017/richdata2" ref="H8:I18">
    <sortCondition ref="H1:H12"/>
  </sortState>
  <tableColumns count="2">
    <tableColumn id="1" xr3:uid="{A104F516-16A5-4D84-BD04-2CB19D11C3AC}" name="% Total Projec Cost" dataDxfId="0" dataCellStyle="Percent"/>
    <tableColumn id="2" xr3:uid="{0E4AEA08-13D3-4C0B-9841-614DFF314733}" name="Poin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5.bin"/><Relationship Id="rId1" Type="http://schemas.openxmlformats.org/officeDocument/2006/relationships/hyperlink" Target="http://www.wshfc.org/limits/map.aspx" TargetMode="External"/><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3.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9.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shfc.org/mhcf/4percent/2023BondPolicies.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56A6-AD62-4674-80E8-412BFB8B91F9}">
  <sheetPr codeName="Sheet4"/>
  <dimension ref="A2:A6"/>
  <sheetViews>
    <sheetView workbookViewId="0"/>
  </sheetViews>
  <sheetFormatPr defaultRowHeight="15" x14ac:dyDescent="0.25"/>
  <sheetData>
    <row r="2" spans="1:1" x14ac:dyDescent="0.25">
      <c r="A2" t="s">
        <v>71</v>
      </c>
    </row>
    <row r="3" spans="1:1" x14ac:dyDescent="0.25">
      <c r="A3" t="s">
        <v>72</v>
      </c>
    </row>
    <row r="5" spans="1:1" x14ac:dyDescent="0.25">
      <c r="A5" t="s">
        <v>73</v>
      </c>
    </row>
    <row r="6" spans="1:1" x14ac:dyDescent="0.25">
      <c r="A6"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3A87-2F49-4AAA-819E-AB5945928CA0}">
  <sheetPr codeName="Sheet1">
    <tabColor rgb="FF92D050"/>
  </sheetPr>
  <dimension ref="A1"/>
  <sheetViews>
    <sheetView showGridLines="0" zoomScale="90" zoomScaleNormal="90" workbookViewId="0">
      <selection activeCell="L23" sqref="L23"/>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5004-10B1-48F3-BE81-A5704049EC03}">
  <sheetPr codeName="Sheet2">
    <tabColor rgb="FFFFC000"/>
    <pageSetUpPr fitToPage="1"/>
  </sheetPr>
  <dimension ref="A1:V162"/>
  <sheetViews>
    <sheetView showGridLines="0" topLeftCell="C1" zoomScale="80" zoomScaleNormal="80" workbookViewId="0">
      <selection activeCell="G112" sqref="G112:M112"/>
    </sheetView>
  </sheetViews>
  <sheetFormatPr defaultColWidth="8.85546875" defaultRowHeight="15.75" x14ac:dyDescent="0.25"/>
  <cols>
    <col min="1" max="1" width="3.140625" style="680" customWidth="1"/>
    <col min="2" max="2" width="3" style="680" customWidth="1"/>
    <col min="3" max="4" width="3.140625" style="680" customWidth="1"/>
    <col min="5" max="5" width="8.5703125" style="680" customWidth="1"/>
    <col min="6" max="8" width="3" style="680" customWidth="1"/>
    <col min="9" max="9" width="4" style="680" customWidth="1"/>
    <col min="10" max="10" width="0.85546875" style="680" customWidth="1"/>
    <col min="11" max="11" width="18.140625" style="680" customWidth="1"/>
    <col min="12" max="12" width="21.85546875" style="680" customWidth="1"/>
    <col min="13" max="13" width="47.7109375" style="680" customWidth="1"/>
    <col min="14" max="14" width="66.7109375" style="833" customWidth="1"/>
    <col min="15" max="15" width="12.140625" style="833" customWidth="1"/>
    <col min="16" max="16" width="3.5703125" style="833" customWidth="1"/>
    <col min="17" max="17" width="3.140625" style="833" customWidth="1"/>
    <col min="18" max="22" width="8.85546875" style="833"/>
    <col min="23" max="16384" width="8.85546875" style="680"/>
  </cols>
  <sheetData>
    <row r="1" spans="1:22" ht="20.25" x14ac:dyDescent="0.25">
      <c r="A1" s="875" t="s">
        <v>996</v>
      </c>
      <c r="B1" s="875"/>
      <c r="C1" s="875"/>
      <c r="D1" s="875"/>
      <c r="E1" s="875"/>
      <c r="F1" s="875"/>
      <c r="G1" s="875"/>
      <c r="H1" s="875"/>
      <c r="I1" s="875"/>
      <c r="J1" s="875"/>
      <c r="K1" s="875"/>
      <c r="L1" s="875"/>
      <c r="M1" s="875"/>
    </row>
    <row r="2" spans="1:22" ht="18" x14ac:dyDescent="0.25">
      <c r="A2" s="876" t="s">
        <v>1</v>
      </c>
      <c r="B2" s="876"/>
      <c r="C2" s="876"/>
      <c r="D2" s="876"/>
      <c r="E2" s="876"/>
      <c r="F2" s="876"/>
      <c r="G2" s="876"/>
      <c r="H2" s="876"/>
      <c r="I2" s="876"/>
      <c r="J2" s="876"/>
      <c r="K2" s="876"/>
      <c r="L2" s="876"/>
      <c r="M2" s="876"/>
    </row>
    <row r="3" spans="1:22" ht="15" customHeight="1" x14ac:dyDescent="0.25">
      <c r="A3" s="862"/>
      <c r="B3" s="862"/>
      <c r="C3" s="862"/>
      <c r="D3" s="862"/>
      <c r="E3" s="862"/>
      <c r="F3" s="862"/>
      <c r="G3" s="862"/>
      <c r="H3" s="862"/>
      <c r="I3" s="862"/>
      <c r="J3" s="862"/>
      <c r="K3" s="862"/>
      <c r="L3" s="862"/>
      <c r="M3" s="862"/>
    </row>
    <row r="4" spans="1:22" ht="15" customHeight="1" x14ac:dyDescent="0.25">
      <c r="A4" s="877" t="s">
        <v>997</v>
      </c>
      <c r="B4" s="877"/>
      <c r="C4" s="877"/>
      <c r="D4" s="877"/>
      <c r="E4" s="877"/>
      <c r="F4" s="877"/>
      <c r="G4" s="877"/>
      <c r="H4" s="877"/>
      <c r="I4" s="877"/>
      <c r="J4" s="877"/>
      <c r="K4" s="877"/>
      <c r="L4" s="877"/>
      <c r="M4" s="877"/>
    </row>
    <row r="5" spans="1:22" ht="15" customHeight="1" x14ac:dyDescent="0.25">
      <c r="A5" s="877"/>
      <c r="B5" s="877"/>
      <c r="C5" s="877"/>
      <c r="D5" s="877"/>
      <c r="E5" s="877"/>
      <c r="F5" s="877"/>
      <c r="G5" s="877"/>
      <c r="H5" s="877"/>
      <c r="I5" s="877"/>
      <c r="J5" s="877"/>
      <c r="K5" s="877"/>
      <c r="L5" s="877"/>
      <c r="M5" s="877"/>
      <c r="N5" s="680"/>
      <c r="O5" s="680"/>
      <c r="P5" s="680"/>
      <c r="Q5" s="680"/>
      <c r="R5" s="680"/>
      <c r="S5" s="680"/>
      <c r="T5" s="680"/>
      <c r="U5" s="680"/>
      <c r="V5" s="680"/>
    </row>
    <row r="6" spans="1:22" ht="15" customHeight="1" x14ac:dyDescent="0.25">
      <c r="A6" s="877"/>
      <c r="B6" s="877"/>
      <c r="C6" s="877"/>
      <c r="D6" s="877"/>
      <c r="E6" s="877"/>
      <c r="F6" s="877"/>
      <c r="G6" s="877"/>
      <c r="H6" s="877"/>
      <c r="I6" s="877"/>
      <c r="J6" s="877"/>
      <c r="K6" s="877"/>
      <c r="L6" s="877"/>
      <c r="M6" s="877"/>
      <c r="N6" s="680"/>
      <c r="O6" s="680"/>
      <c r="P6" s="680"/>
      <c r="Q6" s="680"/>
      <c r="R6" s="680"/>
      <c r="S6" s="680"/>
      <c r="T6" s="680"/>
      <c r="U6" s="680"/>
      <c r="V6" s="680"/>
    </row>
    <row r="7" spans="1:22" ht="15" customHeight="1" x14ac:dyDescent="0.25">
      <c r="A7" s="863"/>
      <c r="B7" s="863"/>
      <c r="C7" s="863"/>
      <c r="D7" s="863"/>
      <c r="E7" s="863"/>
      <c r="F7" s="863"/>
      <c r="G7" s="863"/>
      <c r="H7" s="863"/>
      <c r="I7" s="863"/>
      <c r="J7" s="863"/>
      <c r="K7" s="863"/>
      <c r="L7" s="863"/>
      <c r="M7" s="863"/>
      <c r="N7" s="680"/>
      <c r="O7" s="680"/>
      <c r="P7" s="680"/>
      <c r="Q7" s="680"/>
      <c r="R7" s="680"/>
      <c r="S7" s="680"/>
      <c r="T7" s="680"/>
      <c r="U7" s="680"/>
      <c r="V7" s="680"/>
    </row>
    <row r="8" spans="1:22" ht="15" x14ac:dyDescent="0.25">
      <c r="A8" s="836" t="s">
        <v>0</v>
      </c>
      <c r="B8" s="837"/>
      <c r="C8" s="837"/>
      <c r="D8" s="837"/>
      <c r="E8" s="837"/>
      <c r="F8" s="838"/>
      <c r="G8" s="839"/>
      <c r="H8" s="839"/>
      <c r="I8" s="839"/>
      <c r="J8" s="839"/>
      <c r="K8" s="839"/>
      <c r="L8" s="839"/>
      <c r="M8" s="839"/>
      <c r="N8" s="680"/>
      <c r="O8" s="680"/>
      <c r="P8" s="680"/>
      <c r="Q8" s="680"/>
      <c r="R8" s="680"/>
      <c r="S8" s="680"/>
      <c r="T8" s="680"/>
      <c r="U8" s="680"/>
      <c r="V8" s="680"/>
    </row>
    <row r="9" spans="1:22" ht="15" x14ac:dyDescent="0.25">
      <c r="F9" s="211"/>
      <c r="G9" s="835" t="s">
        <v>1</v>
      </c>
      <c r="I9" s="366"/>
      <c r="J9" s="366"/>
      <c r="K9" s="366"/>
      <c r="L9" s="366"/>
      <c r="M9" s="366"/>
      <c r="N9" s="680"/>
      <c r="O9" s="680"/>
      <c r="P9" s="680"/>
      <c r="Q9" s="680"/>
      <c r="R9" s="680"/>
      <c r="S9" s="680"/>
      <c r="T9" s="680"/>
      <c r="U9" s="680"/>
      <c r="V9" s="680"/>
    </row>
    <row r="10" spans="1:22" ht="15" x14ac:dyDescent="0.25">
      <c r="F10" s="211"/>
      <c r="G10" s="835" t="s">
        <v>2</v>
      </c>
      <c r="I10" s="366"/>
      <c r="J10" s="366"/>
      <c r="K10" s="366"/>
      <c r="L10" s="366"/>
      <c r="M10" s="366"/>
      <c r="N10" s="680"/>
      <c r="O10" s="680"/>
      <c r="P10" s="680"/>
      <c r="Q10" s="680"/>
      <c r="R10" s="680"/>
      <c r="S10" s="680"/>
      <c r="T10" s="680"/>
      <c r="U10" s="680"/>
      <c r="V10" s="680"/>
    </row>
    <row r="11" spans="1:22" ht="15" x14ac:dyDescent="0.25">
      <c r="B11" s="366"/>
      <c r="F11" s="211"/>
      <c r="G11" s="835" t="s">
        <v>3</v>
      </c>
      <c r="I11" s="366"/>
      <c r="J11" s="366"/>
      <c r="K11" s="366"/>
      <c r="L11" s="366"/>
      <c r="M11" s="366"/>
      <c r="N11" s="680"/>
      <c r="O11" s="680"/>
      <c r="P11" s="680"/>
      <c r="Q11" s="680"/>
      <c r="R11" s="680"/>
      <c r="S11" s="680"/>
      <c r="T11" s="680"/>
      <c r="U11" s="680"/>
      <c r="V11" s="680"/>
    </row>
    <row r="12" spans="1:22" ht="15" x14ac:dyDescent="0.25">
      <c r="B12" s="366"/>
      <c r="F12" s="211"/>
      <c r="G12" s="835" t="s">
        <v>955</v>
      </c>
      <c r="I12" s="366"/>
      <c r="J12" s="366"/>
      <c r="K12" s="366"/>
      <c r="L12" s="366"/>
      <c r="M12" s="366"/>
      <c r="N12" s="680"/>
      <c r="O12" s="680"/>
      <c r="P12" s="680"/>
      <c r="Q12" s="680"/>
      <c r="R12" s="680"/>
      <c r="S12" s="680"/>
      <c r="T12" s="680"/>
      <c r="U12" s="680"/>
      <c r="V12" s="680"/>
    </row>
    <row r="13" spans="1:22" ht="15" x14ac:dyDescent="0.25">
      <c r="B13" s="366"/>
      <c r="F13" s="366"/>
      <c r="G13" s="835"/>
      <c r="I13" s="366"/>
      <c r="J13" s="366"/>
      <c r="K13" s="366"/>
      <c r="L13" s="366"/>
      <c r="M13" s="366"/>
      <c r="N13" s="680"/>
      <c r="O13" s="680"/>
      <c r="P13" s="680"/>
      <c r="Q13" s="680"/>
      <c r="R13" s="680"/>
      <c r="S13" s="680"/>
      <c r="T13" s="680"/>
      <c r="U13" s="680"/>
      <c r="V13" s="680"/>
    </row>
    <row r="14" spans="1:22" ht="15" x14ac:dyDescent="0.25">
      <c r="A14" s="836" t="s">
        <v>6</v>
      </c>
      <c r="B14" s="836"/>
      <c r="C14" s="837"/>
      <c r="D14" s="837"/>
      <c r="E14" s="837"/>
      <c r="F14" s="838"/>
      <c r="G14" s="839"/>
      <c r="H14" s="839"/>
      <c r="I14" s="839"/>
      <c r="J14" s="839"/>
      <c r="K14" s="839"/>
      <c r="L14" s="839"/>
      <c r="M14" s="839"/>
      <c r="N14" s="840"/>
      <c r="O14" s="680"/>
      <c r="P14" s="680"/>
      <c r="Q14" s="680"/>
      <c r="R14" s="680"/>
      <c r="S14" s="680"/>
      <c r="T14" s="680"/>
      <c r="U14" s="680"/>
      <c r="V14" s="680"/>
    </row>
    <row r="15" spans="1:22" x14ac:dyDescent="0.25">
      <c r="B15" s="831"/>
      <c r="D15" s="832"/>
      <c r="E15" s="832"/>
      <c r="F15" s="211"/>
      <c r="G15" s="835" t="s">
        <v>6</v>
      </c>
      <c r="H15" s="832"/>
      <c r="I15" s="831"/>
      <c r="J15" s="831"/>
      <c r="K15" s="831"/>
      <c r="L15" s="841"/>
      <c r="M15" s="832"/>
      <c r="O15" s="680"/>
      <c r="P15" s="680"/>
      <c r="Q15" s="680"/>
      <c r="R15" s="680"/>
      <c r="S15" s="680"/>
      <c r="T15" s="680"/>
      <c r="U15" s="680"/>
      <c r="V15" s="680"/>
    </row>
    <row r="16" spans="1:22" x14ac:dyDescent="0.25">
      <c r="B16" s="831"/>
      <c r="D16" s="832"/>
      <c r="E16" s="832"/>
      <c r="F16" s="211"/>
      <c r="G16" s="835" t="s">
        <v>7</v>
      </c>
      <c r="H16" s="832"/>
      <c r="I16" s="832"/>
      <c r="J16" s="832"/>
      <c r="K16" s="832"/>
      <c r="L16" s="841"/>
      <c r="M16" s="832"/>
      <c r="O16" s="680"/>
      <c r="P16" s="680"/>
      <c r="Q16" s="680"/>
      <c r="R16" s="680"/>
      <c r="S16" s="680"/>
      <c r="T16" s="680"/>
      <c r="U16" s="680"/>
      <c r="V16" s="680"/>
    </row>
    <row r="17" spans="1:22" ht="15" x14ac:dyDescent="0.25">
      <c r="B17" s="367" t="s">
        <v>4</v>
      </c>
      <c r="C17" s="842"/>
      <c r="D17" s="842"/>
      <c r="E17" s="842"/>
      <c r="F17" s="213"/>
      <c r="G17" s="878" t="s">
        <v>5</v>
      </c>
      <c r="H17" s="878"/>
      <c r="I17" s="878"/>
      <c r="J17" s="878"/>
      <c r="K17" s="878"/>
      <c r="L17" s="878"/>
      <c r="M17" s="878"/>
      <c r="N17" s="680"/>
      <c r="O17" s="680"/>
      <c r="P17" s="680"/>
      <c r="Q17" s="680"/>
      <c r="R17" s="680"/>
      <c r="S17" s="680"/>
      <c r="T17" s="680"/>
      <c r="U17" s="680"/>
      <c r="V17" s="680"/>
    </row>
    <row r="18" spans="1:22" ht="15" x14ac:dyDescent="0.25">
      <c r="B18" s="366"/>
      <c r="F18" s="211"/>
      <c r="G18" s="657" t="s">
        <v>956</v>
      </c>
      <c r="N18" s="680"/>
      <c r="O18" s="680"/>
      <c r="P18" s="680"/>
      <c r="Q18" s="680"/>
      <c r="R18" s="680"/>
      <c r="S18" s="680"/>
      <c r="T18" s="680"/>
      <c r="U18" s="680"/>
      <c r="V18" s="680"/>
    </row>
    <row r="19" spans="1:22" ht="15" x14ac:dyDescent="0.25">
      <c r="B19" s="366"/>
      <c r="F19" s="211"/>
      <c r="G19" s="657" t="s">
        <v>1022</v>
      </c>
      <c r="N19" s="680"/>
      <c r="O19" s="680"/>
      <c r="P19" s="680"/>
      <c r="Q19" s="680"/>
      <c r="R19" s="680"/>
      <c r="S19" s="680"/>
      <c r="T19" s="680"/>
      <c r="U19" s="680"/>
      <c r="V19" s="680"/>
    </row>
    <row r="20" spans="1:22" ht="15" x14ac:dyDescent="0.25">
      <c r="B20" s="366"/>
      <c r="F20" s="211"/>
      <c r="G20" s="657" t="s">
        <v>1021</v>
      </c>
      <c r="N20" s="680"/>
      <c r="O20" s="680"/>
      <c r="P20" s="680"/>
      <c r="Q20" s="680"/>
      <c r="R20" s="680"/>
      <c r="S20" s="680"/>
      <c r="T20" s="680"/>
      <c r="U20" s="680"/>
      <c r="V20" s="680"/>
    </row>
    <row r="21" spans="1:22" ht="15" x14ac:dyDescent="0.25">
      <c r="F21" s="366" t="s">
        <v>962</v>
      </c>
      <c r="N21" s="680"/>
      <c r="O21" s="680"/>
      <c r="P21" s="680"/>
      <c r="Q21" s="680"/>
      <c r="R21" s="680"/>
      <c r="S21" s="680"/>
      <c r="T21" s="680"/>
      <c r="U21" s="680"/>
      <c r="V21" s="680"/>
    </row>
    <row r="22" spans="1:22" ht="15" x14ac:dyDescent="0.25">
      <c r="B22" s="366"/>
      <c r="F22" s="211"/>
      <c r="G22" s="657" t="s">
        <v>8</v>
      </c>
      <c r="N22" s="680"/>
      <c r="O22" s="680"/>
      <c r="P22" s="680"/>
      <c r="Q22" s="680"/>
      <c r="R22" s="680"/>
      <c r="S22" s="680"/>
      <c r="T22" s="680"/>
      <c r="U22" s="680"/>
      <c r="V22" s="680"/>
    </row>
    <row r="23" spans="1:22" ht="15" x14ac:dyDescent="0.25">
      <c r="B23" s="366"/>
      <c r="F23" s="211"/>
      <c r="G23" s="657" t="s">
        <v>9</v>
      </c>
      <c r="N23" s="680"/>
      <c r="O23" s="680"/>
      <c r="P23" s="680"/>
      <c r="Q23" s="680"/>
      <c r="R23" s="680"/>
      <c r="S23" s="680"/>
      <c r="T23" s="680"/>
      <c r="U23" s="680"/>
      <c r="V23" s="680"/>
    </row>
    <row r="24" spans="1:22" ht="15" x14ac:dyDescent="0.25">
      <c r="B24" s="366"/>
      <c r="F24" s="211"/>
      <c r="G24" s="680" t="s">
        <v>957</v>
      </c>
      <c r="N24" s="680"/>
      <c r="O24" s="680"/>
      <c r="P24" s="680"/>
      <c r="Q24" s="680"/>
      <c r="R24" s="680"/>
      <c r="S24" s="680"/>
      <c r="T24" s="680"/>
      <c r="U24" s="680"/>
      <c r="V24" s="680"/>
    </row>
    <row r="25" spans="1:22" ht="15" x14ac:dyDescent="0.25">
      <c r="F25" s="366" t="s">
        <v>958</v>
      </c>
      <c r="N25" s="680"/>
      <c r="O25" s="680"/>
      <c r="P25" s="680"/>
      <c r="Q25" s="680"/>
      <c r="R25" s="680"/>
      <c r="S25" s="680"/>
      <c r="T25" s="680"/>
      <c r="U25" s="680"/>
      <c r="V25" s="680"/>
    </row>
    <row r="26" spans="1:22" ht="15" x14ac:dyDescent="0.25">
      <c r="B26" s="366"/>
      <c r="F26" s="211"/>
      <c r="G26" s="680" t="s">
        <v>959</v>
      </c>
      <c r="N26" s="680"/>
      <c r="O26" s="680"/>
      <c r="P26" s="680"/>
      <c r="Q26" s="680"/>
      <c r="R26" s="680"/>
      <c r="S26" s="680"/>
      <c r="T26" s="680"/>
      <c r="U26" s="680"/>
      <c r="V26" s="680"/>
    </row>
    <row r="27" spans="1:22" ht="15" x14ac:dyDescent="0.25">
      <c r="B27" s="366"/>
      <c r="F27" s="211"/>
      <c r="G27" s="680" t="s">
        <v>10</v>
      </c>
      <c r="N27" s="680"/>
      <c r="O27" s="680"/>
      <c r="P27" s="680"/>
      <c r="Q27" s="680"/>
      <c r="R27" s="680"/>
      <c r="S27" s="680"/>
      <c r="T27" s="680"/>
      <c r="U27" s="680"/>
      <c r="V27" s="680"/>
    </row>
    <row r="28" spans="1:22" ht="15" x14ac:dyDescent="0.25">
      <c r="B28" s="366"/>
      <c r="F28" s="211"/>
      <c r="G28" s="680" t="s">
        <v>960</v>
      </c>
      <c r="N28" s="680"/>
      <c r="O28" s="680"/>
      <c r="P28" s="680"/>
      <c r="Q28" s="680"/>
      <c r="R28" s="680"/>
      <c r="S28" s="680"/>
      <c r="T28" s="680"/>
      <c r="U28" s="680"/>
      <c r="V28" s="680"/>
    </row>
    <row r="29" spans="1:22" ht="15" x14ac:dyDescent="0.25">
      <c r="B29" s="366"/>
      <c r="F29" s="211"/>
      <c r="G29" s="680" t="s">
        <v>961</v>
      </c>
      <c r="N29" s="680"/>
      <c r="O29" s="680"/>
      <c r="P29" s="680"/>
      <c r="Q29" s="680"/>
      <c r="R29" s="680"/>
      <c r="S29" s="680"/>
      <c r="T29" s="680"/>
      <c r="U29" s="680"/>
      <c r="V29" s="680"/>
    </row>
    <row r="30" spans="1:22" ht="15" x14ac:dyDescent="0.25">
      <c r="G30" s="834"/>
      <c r="H30" s="834"/>
      <c r="I30" s="834"/>
      <c r="J30" s="834"/>
      <c r="K30" s="834"/>
      <c r="L30" s="834"/>
      <c r="M30" s="834"/>
      <c r="N30" s="680"/>
      <c r="O30" s="680"/>
      <c r="P30" s="680"/>
      <c r="Q30" s="680"/>
      <c r="R30" s="680"/>
      <c r="S30" s="680"/>
      <c r="T30" s="680"/>
      <c r="U30" s="680"/>
      <c r="V30" s="680"/>
    </row>
    <row r="31" spans="1:22" ht="15" x14ac:dyDescent="0.25">
      <c r="A31" s="836" t="s">
        <v>963</v>
      </c>
      <c r="B31" s="837"/>
      <c r="C31" s="837"/>
      <c r="D31" s="837"/>
      <c r="E31" s="837"/>
      <c r="F31" s="838"/>
      <c r="G31" s="839"/>
      <c r="H31" s="839"/>
      <c r="I31" s="839"/>
      <c r="J31" s="839"/>
      <c r="K31" s="839"/>
      <c r="L31" s="839"/>
      <c r="M31" s="839"/>
      <c r="N31" s="680"/>
      <c r="O31" s="680"/>
      <c r="P31" s="680"/>
      <c r="Q31" s="680"/>
      <c r="R31" s="680"/>
      <c r="S31" s="680"/>
      <c r="T31" s="680"/>
      <c r="U31" s="680"/>
      <c r="V31" s="680"/>
    </row>
    <row r="32" spans="1:22" ht="15" x14ac:dyDescent="0.25">
      <c r="B32" s="366"/>
      <c r="F32" s="214"/>
      <c r="G32" s="852" t="s">
        <v>11</v>
      </c>
      <c r="H32" s="859"/>
      <c r="I32" s="852"/>
      <c r="J32" s="368"/>
      <c r="K32" s="368"/>
      <c r="L32" s="368"/>
      <c r="M32" s="368"/>
      <c r="N32" s="680"/>
      <c r="O32" s="680"/>
      <c r="P32" s="680"/>
      <c r="Q32" s="680"/>
      <c r="R32" s="680"/>
      <c r="S32" s="680"/>
      <c r="T32" s="680"/>
      <c r="U32" s="680"/>
      <c r="V32" s="680"/>
    </row>
    <row r="33" spans="1:22" ht="15" x14ac:dyDescent="0.25">
      <c r="B33" s="367" t="s">
        <v>4</v>
      </c>
      <c r="C33" s="842"/>
      <c r="D33" s="842"/>
      <c r="E33" s="842"/>
      <c r="F33" s="213"/>
      <c r="G33" s="680" t="s">
        <v>12</v>
      </c>
      <c r="N33" s="680"/>
      <c r="O33" s="680"/>
      <c r="P33" s="680"/>
      <c r="Q33" s="680"/>
      <c r="R33" s="680"/>
      <c r="S33" s="680"/>
      <c r="T33" s="680"/>
      <c r="U33" s="680"/>
      <c r="V33" s="680"/>
    </row>
    <row r="34" spans="1:22" ht="15" x14ac:dyDescent="0.25">
      <c r="B34" s="366"/>
      <c r="F34" s="211"/>
      <c r="G34" s="680" t="s">
        <v>964</v>
      </c>
      <c r="N34" s="680"/>
      <c r="O34" s="680"/>
      <c r="P34" s="680"/>
      <c r="Q34" s="680"/>
      <c r="R34" s="680"/>
      <c r="S34" s="680"/>
      <c r="T34" s="680"/>
      <c r="U34" s="680"/>
      <c r="V34" s="680"/>
    </row>
    <row r="35" spans="1:22" ht="15" x14ac:dyDescent="0.25">
      <c r="B35" s="366"/>
      <c r="F35" s="211"/>
      <c r="G35" s="874" t="s">
        <v>13</v>
      </c>
      <c r="H35" s="874"/>
      <c r="I35" s="874"/>
      <c r="J35" s="874"/>
      <c r="K35" s="874"/>
      <c r="L35" s="874"/>
      <c r="M35" s="874"/>
      <c r="N35" s="680"/>
      <c r="O35" s="680"/>
      <c r="P35" s="680"/>
      <c r="Q35" s="680"/>
      <c r="R35" s="680"/>
      <c r="S35" s="680"/>
      <c r="T35" s="680"/>
      <c r="U35" s="680"/>
      <c r="V35" s="680"/>
    </row>
    <row r="36" spans="1:22" ht="15" x14ac:dyDescent="0.25">
      <c r="F36" s="211"/>
      <c r="G36" s="856" t="s">
        <v>14</v>
      </c>
      <c r="H36" s="856"/>
      <c r="I36" s="856"/>
      <c r="J36" s="856"/>
      <c r="K36" s="856"/>
      <c r="L36" s="856"/>
      <c r="M36" s="757"/>
      <c r="N36" s="680"/>
      <c r="O36" s="680"/>
      <c r="P36" s="680"/>
      <c r="Q36" s="680"/>
      <c r="R36" s="680"/>
      <c r="S36" s="680"/>
      <c r="T36" s="680"/>
      <c r="U36" s="680"/>
      <c r="V36" s="680"/>
    </row>
    <row r="37" spans="1:22" ht="15" x14ac:dyDescent="0.25">
      <c r="F37" s="211"/>
      <c r="G37" s="757" t="s">
        <v>965</v>
      </c>
      <c r="H37" s="757"/>
      <c r="I37" s="757"/>
      <c r="J37" s="757"/>
      <c r="K37" s="757"/>
      <c r="L37" s="757"/>
      <c r="M37" s="757"/>
      <c r="N37" s="680"/>
      <c r="O37" s="680"/>
      <c r="P37" s="680"/>
      <c r="Q37" s="680"/>
      <c r="R37" s="680"/>
      <c r="S37" s="680"/>
      <c r="T37" s="680"/>
      <c r="U37" s="680"/>
      <c r="V37" s="680"/>
    </row>
    <row r="38" spans="1:22" ht="15" x14ac:dyDescent="0.25">
      <c r="F38" s="757"/>
      <c r="G38" s="757"/>
      <c r="H38" s="757"/>
      <c r="I38" s="757"/>
      <c r="J38" s="757"/>
      <c r="K38" s="757"/>
      <c r="L38" s="757"/>
      <c r="M38" s="757"/>
      <c r="N38" s="680"/>
      <c r="O38" s="680"/>
      <c r="P38" s="680"/>
      <c r="Q38" s="680"/>
      <c r="R38" s="680"/>
      <c r="S38" s="680"/>
      <c r="T38" s="680"/>
      <c r="U38" s="680"/>
      <c r="V38" s="680"/>
    </row>
    <row r="39" spans="1:22" ht="15" x14ac:dyDescent="0.25">
      <c r="A39" s="836" t="s">
        <v>15</v>
      </c>
      <c r="B39" s="837"/>
      <c r="C39" s="837"/>
      <c r="D39" s="837"/>
      <c r="E39" s="837"/>
      <c r="F39" s="838"/>
      <c r="G39" s="839"/>
      <c r="H39" s="839"/>
      <c r="I39" s="839"/>
      <c r="J39" s="839"/>
      <c r="K39" s="839"/>
      <c r="L39" s="839"/>
      <c r="M39" s="839"/>
      <c r="N39" s="680"/>
      <c r="O39" s="680"/>
      <c r="P39" s="680"/>
      <c r="Q39" s="680"/>
      <c r="R39" s="680"/>
      <c r="S39" s="680"/>
      <c r="T39" s="680"/>
      <c r="U39" s="680"/>
      <c r="V39" s="680"/>
    </row>
    <row r="40" spans="1:22" ht="15" x14ac:dyDescent="0.25">
      <c r="B40" s="366"/>
      <c r="F40" s="212"/>
      <c r="G40" s="680" t="s">
        <v>15</v>
      </c>
      <c r="H40" s="835"/>
      <c r="J40" s="366"/>
      <c r="K40" s="366"/>
      <c r="L40" s="366"/>
      <c r="M40" s="366"/>
      <c r="N40" s="680"/>
      <c r="O40" s="680"/>
      <c r="P40" s="680"/>
      <c r="Q40" s="680"/>
      <c r="R40" s="680"/>
      <c r="S40" s="680"/>
      <c r="T40" s="680"/>
      <c r="U40" s="680"/>
      <c r="V40" s="680"/>
    </row>
    <row r="41" spans="1:22" ht="15" x14ac:dyDescent="0.25">
      <c r="B41" s="367" t="s">
        <v>4</v>
      </c>
      <c r="C41" s="842"/>
      <c r="D41" s="842"/>
      <c r="E41" s="842"/>
      <c r="F41" s="213"/>
      <c r="G41" s="878" t="s">
        <v>16</v>
      </c>
      <c r="H41" s="878"/>
      <c r="I41" s="878"/>
      <c r="J41" s="878"/>
      <c r="K41" s="878"/>
      <c r="L41" s="878"/>
      <c r="M41" s="878"/>
      <c r="N41" s="680"/>
      <c r="O41" s="680"/>
      <c r="P41" s="680"/>
      <c r="Q41" s="680"/>
      <c r="R41" s="680"/>
      <c r="S41" s="680"/>
      <c r="T41" s="680"/>
      <c r="U41" s="680"/>
      <c r="V41" s="680"/>
    </row>
    <row r="42" spans="1:22" ht="15.75" customHeight="1" x14ac:dyDescent="0.25">
      <c r="B42" s="366"/>
      <c r="F42" s="211"/>
      <c r="G42" s="879" t="s">
        <v>966</v>
      </c>
      <c r="H42" s="879"/>
      <c r="I42" s="879"/>
      <c r="J42" s="879"/>
      <c r="K42" s="879"/>
      <c r="L42" s="879"/>
      <c r="M42" s="879"/>
      <c r="N42" s="680"/>
      <c r="O42" s="680"/>
      <c r="P42" s="680"/>
      <c r="Q42" s="680"/>
      <c r="R42" s="680"/>
      <c r="S42" s="680"/>
      <c r="T42" s="680"/>
      <c r="U42" s="680"/>
      <c r="V42" s="680"/>
    </row>
    <row r="43" spans="1:22" ht="15" x14ac:dyDescent="0.25">
      <c r="G43" s="844"/>
      <c r="H43" s="844"/>
      <c r="I43" s="844"/>
      <c r="J43" s="844"/>
      <c r="K43" s="844"/>
      <c r="L43" s="844"/>
      <c r="M43" s="844"/>
      <c r="N43" s="680"/>
      <c r="O43" s="680"/>
      <c r="P43" s="680"/>
      <c r="Q43" s="680"/>
      <c r="R43" s="680"/>
      <c r="S43" s="680"/>
      <c r="T43" s="680"/>
      <c r="U43" s="680"/>
      <c r="V43" s="680"/>
    </row>
    <row r="44" spans="1:22" ht="15" x14ac:dyDescent="0.25">
      <c r="A44" s="836" t="s">
        <v>17</v>
      </c>
      <c r="B44" s="837"/>
      <c r="C44" s="837"/>
      <c r="D44" s="837"/>
      <c r="E44" s="837"/>
      <c r="F44" s="838"/>
      <c r="G44" s="839"/>
      <c r="H44" s="839"/>
      <c r="I44" s="839"/>
      <c r="J44" s="839"/>
      <c r="K44" s="839"/>
      <c r="L44" s="839"/>
      <c r="M44" s="839"/>
      <c r="N44" s="680"/>
      <c r="O44" s="680"/>
      <c r="P44" s="680"/>
      <c r="Q44" s="680"/>
      <c r="R44" s="680"/>
      <c r="S44" s="680"/>
      <c r="T44" s="680"/>
      <c r="U44" s="680"/>
      <c r="V44" s="680"/>
    </row>
    <row r="45" spans="1:22" ht="15" x14ac:dyDescent="0.25">
      <c r="B45" s="366"/>
      <c r="F45" s="211"/>
      <c r="G45" s="680" t="s">
        <v>17</v>
      </c>
      <c r="H45" s="835"/>
      <c r="J45" s="366"/>
      <c r="K45" s="366"/>
      <c r="L45" s="366"/>
      <c r="M45" s="366"/>
      <c r="N45" s="680"/>
      <c r="O45" s="680"/>
      <c r="P45" s="680"/>
      <c r="Q45" s="680"/>
      <c r="R45" s="680"/>
      <c r="S45" s="680"/>
      <c r="T45" s="680"/>
      <c r="U45" s="680"/>
      <c r="V45" s="680"/>
    </row>
    <row r="46" spans="1:22" ht="15" x14ac:dyDescent="0.25">
      <c r="G46" s="844"/>
      <c r="H46" s="844"/>
      <c r="I46" s="844"/>
      <c r="J46" s="844"/>
      <c r="K46" s="844"/>
      <c r="L46" s="844"/>
      <c r="M46" s="844"/>
      <c r="N46" s="680"/>
      <c r="O46" s="680"/>
      <c r="P46" s="680"/>
      <c r="Q46" s="680"/>
      <c r="R46" s="680"/>
      <c r="S46" s="680"/>
      <c r="T46" s="680"/>
      <c r="U46" s="680"/>
      <c r="V46" s="680"/>
    </row>
    <row r="47" spans="1:22" ht="15" x14ac:dyDescent="0.25">
      <c r="A47" s="836" t="s">
        <v>967</v>
      </c>
      <c r="B47" s="837"/>
      <c r="C47" s="837"/>
      <c r="D47" s="837"/>
      <c r="E47" s="837"/>
      <c r="F47" s="838"/>
      <c r="G47" s="839"/>
      <c r="H47" s="839"/>
      <c r="I47" s="839"/>
      <c r="J47" s="839"/>
      <c r="K47" s="839"/>
      <c r="L47" s="839"/>
      <c r="M47" s="839"/>
      <c r="N47" s="680"/>
      <c r="O47" s="680"/>
      <c r="P47" s="680"/>
      <c r="Q47" s="680"/>
      <c r="R47" s="680"/>
      <c r="S47" s="680"/>
      <c r="T47" s="680"/>
      <c r="U47" s="680"/>
      <c r="V47" s="680"/>
    </row>
    <row r="48" spans="1:22" ht="15" x14ac:dyDescent="0.25">
      <c r="B48" s="366"/>
      <c r="F48" s="211"/>
      <c r="G48" s="680" t="s">
        <v>971</v>
      </c>
      <c r="I48" s="366"/>
      <c r="J48" s="366"/>
      <c r="K48" s="366"/>
      <c r="L48" s="366"/>
      <c r="M48" s="366"/>
      <c r="N48" s="680"/>
      <c r="O48" s="680"/>
      <c r="P48" s="680"/>
      <c r="Q48" s="680"/>
      <c r="R48" s="680"/>
      <c r="S48" s="680"/>
      <c r="T48" s="680"/>
      <c r="U48" s="680"/>
      <c r="V48" s="680"/>
    </row>
    <row r="49" spans="1:22" ht="15" x14ac:dyDescent="0.25">
      <c r="B49" s="366"/>
      <c r="F49" s="211"/>
      <c r="G49" s="680" t="s">
        <v>18</v>
      </c>
      <c r="N49" s="680"/>
      <c r="O49" s="680"/>
      <c r="P49" s="680"/>
      <c r="Q49" s="680"/>
      <c r="R49" s="680"/>
      <c r="S49" s="680"/>
      <c r="T49" s="680"/>
      <c r="U49" s="680"/>
      <c r="V49" s="680"/>
    </row>
    <row r="50" spans="1:22" ht="15" x14ac:dyDescent="0.25">
      <c r="B50" s="366"/>
      <c r="F50" s="211"/>
      <c r="G50" s="680" t="s">
        <v>19</v>
      </c>
      <c r="I50" s="366"/>
      <c r="J50" s="366"/>
      <c r="K50" s="366"/>
      <c r="L50" s="366"/>
      <c r="M50" s="366"/>
      <c r="N50" s="680"/>
      <c r="O50" s="680"/>
      <c r="P50" s="680"/>
      <c r="Q50" s="680"/>
      <c r="R50" s="680"/>
      <c r="S50" s="680"/>
      <c r="T50" s="680"/>
      <c r="U50" s="680"/>
      <c r="V50" s="680"/>
    </row>
    <row r="51" spans="1:22" ht="15" x14ac:dyDescent="0.25">
      <c r="B51" s="366"/>
      <c r="F51" s="211"/>
      <c r="G51" s="835" t="s">
        <v>972</v>
      </c>
      <c r="I51" s="366"/>
      <c r="J51" s="366"/>
      <c r="K51" s="366"/>
      <c r="L51" s="366"/>
      <c r="M51" s="366"/>
      <c r="N51" s="680"/>
      <c r="O51" s="680"/>
      <c r="P51" s="680"/>
      <c r="Q51" s="680"/>
      <c r="R51" s="680"/>
      <c r="S51" s="680"/>
      <c r="T51" s="680"/>
      <c r="U51" s="680"/>
      <c r="V51" s="680"/>
    </row>
    <row r="52" spans="1:22" ht="15" x14ac:dyDescent="0.25">
      <c r="B52" s="367" t="s">
        <v>4</v>
      </c>
      <c r="C52" s="842"/>
      <c r="D52" s="842"/>
      <c r="E52" s="842"/>
      <c r="F52" s="758"/>
      <c r="G52" s="878" t="s">
        <v>973</v>
      </c>
      <c r="H52" s="878"/>
      <c r="I52" s="878"/>
      <c r="J52" s="878"/>
      <c r="K52" s="878"/>
      <c r="L52" s="878"/>
      <c r="M52" s="878"/>
      <c r="N52" s="680"/>
      <c r="O52" s="680"/>
      <c r="P52" s="680"/>
      <c r="Q52" s="680"/>
      <c r="R52" s="680"/>
      <c r="S52" s="680"/>
      <c r="T52" s="680"/>
      <c r="U52" s="680"/>
      <c r="V52" s="680"/>
    </row>
    <row r="53" spans="1:22" ht="15" x14ac:dyDescent="0.25">
      <c r="B53" s="366"/>
      <c r="F53" s="211"/>
      <c r="G53" s="680" t="s">
        <v>21</v>
      </c>
      <c r="N53" s="680"/>
      <c r="O53" s="680"/>
      <c r="P53" s="680"/>
      <c r="Q53" s="680"/>
      <c r="R53" s="680"/>
      <c r="S53" s="680"/>
      <c r="T53" s="680"/>
      <c r="U53" s="680"/>
      <c r="V53" s="680"/>
    </row>
    <row r="54" spans="1:22" ht="15" x14ac:dyDescent="0.25">
      <c r="G54" s="844"/>
      <c r="H54" s="844"/>
      <c r="I54" s="844"/>
      <c r="J54" s="844"/>
      <c r="K54" s="844"/>
      <c r="L54" s="844"/>
      <c r="M54" s="844"/>
      <c r="N54" s="680"/>
      <c r="O54" s="680"/>
      <c r="P54" s="680"/>
      <c r="Q54" s="680"/>
      <c r="R54" s="680"/>
      <c r="S54" s="680"/>
      <c r="T54" s="680"/>
      <c r="U54" s="680"/>
      <c r="V54" s="680"/>
    </row>
    <row r="55" spans="1:22" ht="15" x14ac:dyDescent="0.25">
      <c r="A55" s="836" t="s">
        <v>968</v>
      </c>
      <c r="B55" s="837"/>
      <c r="C55" s="837"/>
      <c r="D55" s="837"/>
      <c r="E55" s="837"/>
      <c r="F55" s="838"/>
      <c r="G55" s="839"/>
      <c r="H55" s="839"/>
      <c r="I55" s="839"/>
      <c r="J55" s="839"/>
      <c r="K55" s="839"/>
      <c r="L55" s="839"/>
      <c r="M55" s="839"/>
      <c r="N55" s="680"/>
      <c r="O55" s="680"/>
      <c r="P55" s="680"/>
      <c r="Q55" s="680"/>
      <c r="R55" s="680"/>
      <c r="S55" s="680"/>
      <c r="T55" s="680"/>
      <c r="U55" s="680"/>
      <c r="V55" s="680"/>
    </row>
    <row r="56" spans="1:22" ht="15" x14ac:dyDescent="0.25">
      <c r="B56" s="366"/>
      <c r="F56" s="211"/>
      <c r="G56" s="680" t="s">
        <v>22</v>
      </c>
      <c r="I56" s="366"/>
      <c r="J56" s="366"/>
      <c r="K56" s="366"/>
      <c r="L56" s="366"/>
      <c r="M56" s="366"/>
      <c r="N56" s="680"/>
      <c r="O56" s="680"/>
      <c r="P56" s="680"/>
      <c r="Q56" s="680"/>
      <c r="R56" s="680"/>
      <c r="S56" s="680"/>
      <c r="T56" s="680"/>
      <c r="U56" s="680"/>
      <c r="V56" s="680"/>
    </row>
    <row r="57" spans="1:22" ht="15" x14ac:dyDescent="0.25">
      <c r="B57" s="366"/>
      <c r="F57" s="214"/>
      <c r="G57" s="861" t="s">
        <v>23</v>
      </c>
      <c r="N57" s="680"/>
      <c r="O57" s="680"/>
      <c r="P57" s="680"/>
      <c r="Q57" s="680"/>
      <c r="R57" s="680"/>
      <c r="S57" s="680"/>
      <c r="T57" s="680"/>
      <c r="U57" s="680"/>
      <c r="V57" s="680"/>
    </row>
    <row r="58" spans="1:22" ht="15" x14ac:dyDescent="0.25">
      <c r="B58" s="367" t="s">
        <v>4</v>
      </c>
      <c r="C58" s="842"/>
      <c r="D58" s="842"/>
      <c r="E58" s="842"/>
      <c r="F58" s="860"/>
      <c r="G58" s="757" t="s">
        <v>977</v>
      </c>
      <c r="H58" s="842"/>
      <c r="I58" s="842"/>
      <c r="J58" s="842"/>
      <c r="K58" s="367"/>
      <c r="L58" s="367"/>
      <c r="M58" s="367"/>
      <c r="N58" s="680"/>
      <c r="O58" s="680"/>
      <c r="P58" s="680"/>
      <c r="Q58" s="680"/>
      <c r="R58" s="680"/>
      <c r="S58" s="680"/>
      <c r="T58" s="680"/>
      <c r="U58" s="680"/>
      <c r="V58" s="680"/>
    </row>
    <row r="59" spans="1:22" ht="15.75" customHeight="1" x14ac:dyDescent="0.25">
      <c r="B59" s="366"/>
      <c r="F59" s="211"/>
      <c r="G59" s="845" t="s">
        <v>978</v>
      </c>
      <c r="I59" s="757"/>
      <c r="J59" s="757"/>
      <c r="K59" s="757"/>
      <c r="L59" s="757"/>
      <c r="M59" s="757"/>
      <c r="N59" s="680"/>
      <c r="O59" s="680"/>
      <c r="P59" s="680"/>
      <c r="Q59" s="680"/>
      <c r="R59" s="680"/>
      <c r="S59" s="680"/>
      <c r="T59" s="680"/>
      <c r="U59" s="680"/>
      <c r="V59" s="680"/>
    </row>
    <row r="60" spans="1:22" ht="15" x14ac:dyDescent="0.25">
      <c r="B60" s="366"/>
      <c r="F60" s="211"/>
      <c r="G60" s="680" t="s">
        <v>976</v>
      </c>
      <c r="L60" s="835"/>
      <c r="M60" s="835"/>
      <c r="N60" s="680"/>
      <c r="O60" s="680"/>
      <c r="P60" s="680"/>
      <c r="Q60" s="680"/>
      <c r="R60" s="680"/>
      <c r="S60" s="680"/>
      <c r="T60" s="680"/>
      <c r="U60" s="680"/>
      <c r="V60" s="680"/>
    </row>
    <row r="61" spans="1:22" ht="15" x14ac:dyDescent="0.25">
      <c r="B61" s="366"/>
      <c r="F61" s="211"/>
      <c r="G61" s="835" t="s">
        <v>983</v>
      </c>
      <c r="L61" s="835"/>
      <c r="M61" s="835"/>
      <c r="N61" s="680"/>
      <c r="O61" s="680"/>
      <c r="P61" s="680"/>
      <c r="Q61" s="680"/>
      <c r="R61" s="680"/>
      <c r="S61" s="680"/>
      <c r="T61" s="680"/>
      <c r="U61" s="680"/>
      <c r="V61" s="680"/>
    </row>
    <row r="62" spans="1:22" ht="15" x14ac:dyDescent="0.25">
      <c r="F62" s="366" t="s">
        <v>979</v>
      </c>
      <c r="G62" s="366"/>
      <c r="H62" s="366"/>
      <c r="K62" s="366"/>
      <c r="L62" s="366"/>
      <c r="M62" s="366"/>
      <c r="N62" s="680"/>
      <c r="O62" s="680"/>
      <c r="P62" s="680"/>
      <c r="Q62" s="680"/>
      <c r="R62" s="680"/>
      <c r="S62" s="680"/>
      <c r="T62" s="680"/>
      <c r="U62" s="680"/>
      <c r="V62" s="680"/>
    </row>
    <row r="63" spans="1:22" ht="15" x14ac:dyDescent="0.25">
      <c r="B63" s="366"/>
      <c r="F63" s="211"/>
      <c r="G63" s="835" t="s">
        <v>24</v>
      </c>
      <c r="K63" s="366"/>
      <c r="L63" s="366"/>
      <c r="M63" s="366"/>
      <c r="N63" s="680"/>
      <c r="O63" s="680"/>
      <c r="P63" s="680"/>
      <c r="Q63" s="680"/>
      <c r="R63" s="680"/>
      <c r="S63" s="680"/>
      <c r="T63" s="680"/>
      <c r="U63" s="680"/>
      <c r="V63" s="680"/>
    </row>
    <row r="64" spans="1:22" ht="15.75" customHeight="1" x14ac:dyDescent="0.25">
      <c r="B64" s="366"/>
      <c r="F64" s="366" t="s">
        <v>587</v>
      </c>
      <c r="G64" s="846"/>
      <c r="H64" s="846"/>
      <c r="I64" s="846"/>
      <c r="J64" s="846"/>
      <c r="K64" s="846"/>
      <c r="L64" s="846"/>
      <c r="M64" s="846"/>
      <c r="N64" s="680"/>
      <c r="O64" s="680"/>
      <c r="P64" s="680"/>
      <c r="Q64" s="680"/>
      <c r="R64" s="680"/>
      <c r="S64" s="680"/>
      <c r="T64" s="680"/>
      <c r="U64" s="680"/>
      <c r="V64" s="680"/>
    </row>
    <row r="65" spans="1:22" s="846" customFormat="1" ht="15" x14ac:dyDescent="0.25">
      <c r="A65" s="680"/>
      <c r="B65" s="366"/>
      <c r="C65" s="680"/>
      <c r="D65" s="680"/>
      <c r="E65" s="680"/>
      <c r="F65" s="211"/>
      <c r="G65" s="835" t="s">
        <v>975</v>
      </c>
    </row>
    <row r="66" spans="1:22" s="846" customFormat="1" ht="15" x14ac:dyDescent="0.25">
      <c r="A66" s="680"/>
      <c r="B66" s="366"/>
      <c r="C66" s="680"/>
      <c r="D66" s="680"/>
      <c r="E66" s="680"/>
      <c r="F66" s="366" t="s">
        <v>980</v>
      </c>
      <c r="G66" s="680"/>
      <c r="H66" s="844"/>
      <c r="I66" s="844"/>
      <c r="J66" s="844"/>
      <c r="K66" s="844"/>
      <c r="L66" s="844"/>
      <c r="M66" s="844"/>
    </row>
    <row r="67" spans="1:22" s="846" customFormat="1" ht="15" x14ac:dyDescent="0.25">
      <c r="A67" s="680"/>
      <c r="B67" s="366"/>
      <c r="C67" s="680"/>
      <c r="D67" s="680"/>
      <c r="E67" s="680"/>
      <c r="F67" s="211"/>
      <c r="G67" s="835" t="s">
        <v>981</v>
      </c>
      <c r="I67" s="857"/>
      <c r="J67" s="857"/>
      <c r="K67" s="857"/>
      <c r="L67" s="857"/>
      <c r="M67" s="857"/>
    </row>
    <row r="68" spans="1:22" s="846" customFormat="1" ht="15" x14ac:dyDescent="0.25">
      <c r="F68" s="847" t="s">
        <v>982</v>
      </c>
      <c r="G68" s="835"/>
      <c r="H68" s="680"/>
      <c r="I68" s="680"/>
      <c r="J68" s="680"/>
      <c r="K68" s="366"/>
      <c r="L68" s="366"/>
      <c r="M68" s="366"/>
    </row>
    <row r="69" spans="1:22" s="846" customFormat="1" ht="15" customHeight="1" x14ac:dyDescent="0.25">
      <c r="F69" s="211"/>
      <c r="G69" s="835" t="s">
        <v>999</v>
      </c>
      <c r="I69" s="835"/>
      <c r="J69" s="844"/>
      <c r="K69" s="844"/>
      <c r="L69" s="844"/>
      <c r="M69" s="844"/>
    </row>
    <row r="70" spans="1:22" s="846" customFormat="1" ht="15" customHeight="1" x14ac:dyDescent="0.25">
      <c r="F70" s="211"/>
      <c r="G70" s="835" t="s">
        <v>998</v>
      </c>
      <c r="I70" s="835"/>
      <c r="J70" s="844"/>
      <c r="K70" s="844"/>
      <c r="L70" s="844"/>
      <c r="M70" s="844"/>
    </row>
    <row r="71" spans="1:22" s="846" customFormat="1" ht="15" customHeight="1" x14ac:dyDescent="0.25">
      <c r="F71" s="211"/>
      <c r="G71" s="835" t="s">
        <v>995</v>
      </c>
      <c r="I71" s="835"/>
      <c r="J71" s="844"/>
      <c r="K71" s="844"/>
      <c r="L71" s="844"/>
      <c r="M71" s="844"/>
    </row>
    <row r="72" spans="1:22" ht="15.75" customHeight="1" x14ac:dyDescent="0.25">
      <c r="B72" s="366"/>
      <c r="F72" s="847" t="s">
        <v>25</v>
      </c>
      <c r="I72" s="835"/>
      <c r="J72" s="844"/>
      <c r="K72" s="844"/>
      <c r="L72" s="844"/>
      <c r="M72" s="844"/>
      <c r="N72" s="680"/>
      <c r="O72" s="680"/>
      <c r="P72" s="680"/>
      <c r="Q72" s="680"/>
      <c r="R72" s="680"/>
      <c r="S72" s="680"/>
      <c r="T72" s="680"/>
      <c r="U72" s="680"/>
      <c r="V72" s="680"/>
    </row>
    <row r="73" spans="1:22" ht="15.75" customHeight="1" x14ac:dyDescent="0.25">
      <c r="B73" s="366"/>
      <c r="F73" s="211"/>
      <c r="G73" s="358" t="s">
        <v>26</v>
      </c>
      <c r="H73" s="844"/>
      <c r="I73" s="844"/>
      <c r="J73" s="844"/>
      <c r="K73" s="844"/>
      <c r="L73" s="844"/>
      <c r="M73" s="844"/>
      <c r="N73" s="680"/>
      <c r="O73" s="680"/>
      <c r="P73" s="680"/>
      <c r="Q73" s="680"/>
      <c r="R73" s="680"/>
      <c r="S73" s="680"/>
      <c r="T73" s="680"/>
      <c r="U73" s="680"/>
      <c r="V73" s="680"/>
    </row>
    <row r="74" spans="1:22" ht="15" x14ac:dyDescent="0.25">
      <c r="B74" s="366"/>
      <c r="G74" s="844"/>
      <c r="H74" s="844"/>
      <c r="I74" s="844"/>
      <c r="J74" s="844"/>
      <c r="K74" s="844"/>
      <c r="L74" s="844"/>
      <c r="M74" s="844"/>
      <c r="N74" s="680"/>
      <c r="O74" s="680"/>
      <c r="P74" s="680"/>
      <c r="Q74" s="680"/>
      <c r="R74" s="680"/>
      <c r="S74" s="680"/>
      <c r="T74" s="680"/>
      <c r="U74" s="680"/>
      <c r="V74" s="680"/>
    </row>
    <row r="75" spans="1:22" ht="15" x14ac:dyDescent="0.25">
      <c r="A75" s="836" t="s">
        <v>974</v>
      </c>
      <c r="B75" s="836"/>
      <c r="C75" s="836"/>
      <c r="D75" s="836"/>
      <c r="E75" s="836"/>
      <c r="F75" s="836"/>
      <c r="G75" s="836"/>
      <c r="H75" s="836"/>
      <c r="I75" s="836"/>
      <c r="J75" s="836"/>
      <c r="K75" s="836"/>
      <c r="L75" s="836"/>
      <c r="M75" s="836"/>
      <c r="N75" s="680"/>
      <c r="O75" s="680"/>
      <c r="P75" s="680"/>
      <c r="Q75" s="680"/>
      <c r="R75" s="680"/>
      <c r="S75" s="680"/>
      <c r="T75" s="680"/>
      <c r="U75" s="680"/>
      <c r="V75" s="680"/>
    </row>
    <row r="76" spans="1:22" ht="15" x14ac:dyDescent="0.25">
      <c r="B76" s="366"/>
      <c r="F76" s="211"/>
      <c r="G76" s="680" t="s">
        <v>27</v>
      </c>
      <c r="I76" s="366"/>
      <c r="J76" s="366"/>
      <c r="K76" s="366"/>
      <c r="L76" s="366"/>
      <c r="M76" s="366"/>
      <c r="N76" s="680"/>
      <c r="O76" s="680"/>
      <c r="P76" s="680"/>
      <c r="Q76" s="680"/>
      <c r="R76" s="680"/>
      <c r="S76" s="680"/>
      <c r="T76" s="680"/>
      <c r="U76" s="680"/>
      <c r="V76" s="680"/>
    </row>
    <row r="77" spans="1:22" ht="15" x14ac:dyDescent="0.25">
      <c r="B77" s="366"/>
      <c r="F77" s="212"/>
      <c r="G77" s="835" t="s">
        <v>28</v>
      </c>
      <c r="N77" s="680"/>
      <c r="O77" s="680"/>
      <c r="P77" s="680"/>
      <c r="Q77" s="680"/>
      <c r="R77" s="680"/>
      <c r="S77" s="680"/>
      <c r="T77" s="680"/>
      <c r="U77" s="680"/>
      <c r="V77" s="680"/>
    </row>
    <row r="78" spans="1:22" ht="15" x14ac:dyDescent="0.25">
      <c r="B78" s="367" t="s">
        <v>4</v>
      </c>
      <c r="C78" s="842"/>
      <c r="D78" s="842"/>
      <c r="E78" s="842"/>
      <c r="F78" s="213"/>
      <c r="G78" s="848" t="s">
        <v>29</v>
      </c>
      <c r="H78" s="849"/>
      <c r="I78" s="842"/>
      <c r="J78" s="367"/>
      <c r="K78" s="367"/>
      <c r="L78" s="367"/>
      <c r="M78" s="367"/>
      <c r="N78" s="680"/>
      <c r="O78" s="680"/>
      <c r="P78" s="680"/>
      <c r="Q78" s="680"/>
      <c r="R78" s="680"/>
      <c r="S78" s="680"/>
      <c r="T78" s="680"/>
      <c r="U78" s="680"/>
      <c r="V78" s="680"/>
    </row>
    <row r="79" spans="1:22" ht="15" x14ac:dyDescent="0.25">
      <c r="F79" s="366" t="s">
        <v>30</v>
      </c>
      <c r="K79" s="366"/>
      <c r="L79" s="366"/>
      <c r="M79" s="366"/>
      <c r="N79" s="680"/>
      <c r="O79" s="680"/>
      <c r="P79" s="680"/>
      <c r="Q79" s="680"/>
      <c r="R79" s="680"/>
      <c r="S79" s="680"/>
      <c r="T79" s="680"/>
      <c r="U79" s="680"/>
      <c r="V79" s="680"/>
    </row>
    <row r="80" spans="1:22" ht="15" x14ac:dyDescent="0.25">
      <c r="B80" s="366"/>
      <c r="F80" s="211"/>
      <c r="G80" s="850" t="s">
        <v>31</v>
      </c>
      <c r="H80" s="850"/>
      <c r="I80" s="850"/>
      <c r="J80" s="850"/>
      <c r="K80" s="850"/>
      <c r="L80" s="850"/>
      <c r="M80" s="366"/>
      <c r="N80" s="680"/>
      <c r="O80" s="680"/>
      <c r="P80" s="680"/>
      <c r="Q80" s="680"/>
      <c r="R80" s="680"/>
      <c r="S80" s="680"/>
      <c r="T80" s="680"/>
      <c r="U80" s="680"/>
      <c r="V80" s="680"/>
    </row>
    <row r="81" spans="1:22" ht="15" x14ac:dyDescent="0.25">
      <c r="F81" s="851"/>
      <c r="G81" s="844"/>
      <c r="H81" s="844"/>
      <c r="I81" s="844"/>
      <c r="J81" s="844"/>
      <c r="K81" s="844"/>
      <c r="L81" s="844"/>
      <c r="M81" s="844"/>
      <c r="N81" s="680"/>
      <c r="O81" s="680"/>
      <c r="P81" s="680"/>
      <c r="Q81" s="680"/>
      <c r="R81" s="680"/>
      <c r="S81" s="680"/>
      <c r="T81" s="680"/>
      <c r="U81" s="680"/>
      <c r="V81" s="680"/>
    </row>
    <row r="82" spans="1:22" ht="15" x14ac:dyDescent="0.25">
      <c r="A82" s="836" t="s">
        <v>984</v>
      </c>
      <c r="B82" s="837"/>
      <c r="C82" s="837"/>
      <c r="D82" s="837"/>
      <c r="E82" s="837"/>
      <c r="F82" s="839"/>
      <c r="G82" s="839"/>
      <c r="H82" s="839"/>
      <c r="I82" s="839"/>
      <c r="J82" s="839"/>
      <c r="K82" s="839"/>
      <c r="L82" s="839"/>
      <c r="M82" s="839"/>
      <c r="N82" s="680"/>
      <c r="O82" s="680"/>
      <c r="P82" s="680"/>
      <c r="Q82" s="680"/>
      <c r="R82" s="680"/>
      <c r="S82" s="680"/>
      <c r="T82" s="680"/>
      <c r="U82" s="680"/>
      <c r="V82" s="680"/>
    </row>
    <row r="83" spans="1:22" ht="15" x14ac:dyDescent="0.25">
      <c r="B83" s="366"/>
      <c r="F83" s="211"/>
      <c r="G83" s="680" t="s">
        <v>32</v>
      </c>
      <c r="I83" s="366"/>
      <c r="J83" s="366"/>
      <c r="K83" s="366"/>
      <c r="L83" s="366"/>
      <c r="M83" s="366"/>
      <c r="N83" s="680"/>
      <c r="O83" s="680"/>
      <c r="P83" s="680"/>
      <c r="Q83" s="680"/>
      <c r="R83" s="680"/>
      <c r="S83" s="680"/>
      <c r="T83" s="680"/>
      <c r="U83" s="680"/>
      <c r="V83" s="680"/>
    </row>
    <row r="84" spans="1:22" ht="15" x14ac:dyDescent="0.25">
      <c r="B84" s="366"/>
      <c r="F84" s="211"/>
      <c r="G84" s="680" t="s">
        <v>33</v>
      </c>
      <c r="I84" s="366"/>
      <c r="J84" s="366"/>
      <c r="K84" s="366"/>
      <c r="L84" s="366"/>
      <c r="M84" s="366"/>
      <c r="N84" s="680"/>
      <c r="O84" s="680"/>
      <c r="P84" s="680"/>
      <c r="Q84" s="680"/>
      <c r="R84" s="680"/>
      <c r="S84" s="680"/>
      <c r="T84" s="680"/>
      <c r="U84" s="680"/>
      <c r="V84" s="680"/>
    </row>
    <row r="85" spans="1:22" ht="15" x14ac:dyDescent="0.25">
      <c r="B85" s="366"/>
      <c r="F85" s="212"/>
      <c r="G85" s="835" t="s">
        <v>34</v>
      </c>
      <c r="N85" s="680"/>
      <c r="O85" s="680"/>
      <c r="P85" s="680"/>
      <c r="Q85" s="680"/>
      <c r="R85" s="680"/>
      <c r="S85" s="680"/>
      <c r="T85" s="680"/>
      <c r="U85" s="680"/>
      <c r="V85" s="680"/>
    </row>
    <row r="86" spans="1:22" ht="15" x14ac:dyDescent="0.25">
      <c r="B86" s="367" t="s">
        <v>4</v>
      </c>
      <c r="C86" s="842"/>
      <c r="D86" s="842"/>
      <c r="E86" s="842"/>
      <c r="F86" s="213"/>
      <c r="G86" s="842" t="s">
        <v>986</v>
      </c>
      <c r="H86" s="849"/>
      <c r="I86" s="842"/>
      <c r="J86" s="367"/>
      <c r="K86" s="367"/>
      <c r="L86" s="367"/>
      <c r="M86" s="367"/>
      <c r="N86" s="680"/>
      <c r="O86" s="680"/>
      <c r="P86" s="680"/>
      <c r="Q86" s="680"/>
      <c r="R86" s="680"/>
      <c r="S86" s="680"/>
      <c r="T86" s="680"/>
      <c r="U86" s="680"/>
      <c r="V86" s="680"/>
    </row>
    <row r="87" spans="1:22" ht="15" x14ac:dyDescent="0.25">
      <c r="F87" s="211"/>
      <c r="G87" s="874" t="s">
        <v>35</v>
      </c>
      <c r="H87" s="874"/>
      <c r="I87" s="874"/>
      <c r="J87" s="874"/>
      <c r="K87" s="874"/>
      <c r="L87" s="874"/>
      <c r="M87" s="874"/>
      <c r="N87" s="680"/>
      <c r="O87" s="680"/>
      <c r="P87" s="680"/>
      <c r="Q87" s="680"/>
      <c r="R87" s="680"/>
      <c r="S87" s="680"/>
      <c r="T87" s="680"/>
      <c r="U87" s="680"/>
      <c r="V87" s="680"/>
    </row>
    <row r="88" spans="1:22" ht="15" x14ac:dyDescent="0.25">
      <c r="F88" s="211"/>
      <c r="G88" s="874" t="s">
        <v>36</v>
      </c>
      <c r="H88" s="874"/>
      <c r="I88" s="874"/>
      <c r="J88" s="874"/>
      <c r="K88" s="874"/>
      <c r="L88" s="874"/>
      <c r="M88" s="874"/>
      <c r="N88" s="680"/>
      <c r="O88" s="680"/>
      <c r="P88" s="680"/>
      <c r="Q88" s="680"/>
      <c r="R88" s="680"/>
      <c r="S88" s="680"/>
      <c r="T88" s="680"/>
      <c r="U88" s="680"/>
      <c r="V88" s="680"/>
    </row>
    <row r="89" spans="1:22" ht="15" x14ac:dyDescent="0.25">
      <c r="F89" s="211"/>
      <c r="G89" s="874" t="s">
        <v>37</v>
      </c>
      <c r="H89" s="874"/>
      <c r="I89" s="874"/>
      <c r="J89" s="874"/>
      <c r="K89" s="874"/>
      <c r="L89" s="874"/>
      <c r="M89" s="874"/>
      <c r="N89" s="680"/>
      <c r="O89" s="680"/>
      <c r="P89" s="680"/>
      <c r="Q89" s="680"/>
      <c r="R89" s="680"/>
      <c r="S89" s="680"/>
      <c r="T89" s="680"/>
      <c r="U89" s="680"/>
      <c r="V89" s="680"/>
    </row>
    <row r="90" spans="1:22" ht="15" customHeight="1" x14ac:dyDescent="0.25">
      <c r="F90" s="212"/>
      <c r="G90" s="874" t="s">
        <v>38</v>
      </c>
      <c r="H90" s="874"/>
      <c r="I90" s="874"/>
      <c r="J90" s="874"/>
      <c r="K90" s="874"/>
      <c r="L90" s="874"/>
      <c r="M90" s="874"/>
      <c r="N90" s="680"/>
      <c r="O90" s="680"/>
      <c r="P90" s="680"/>
      <c r="Q90" s="680"/>
      <c r="R90" s="680"/>
      <c r="S90" s="680"/>
      <c r="T90" s="680"/>
      <c r="U90" s="680"/>
      <c r="V90" s="680"/>
    </row>
    <row r="91" spans="1:22" ht="15" customHeight="1" x14ac:dyDescent="0.25">
      <c r="F91" s="881"/>
      <c r="G91" s="883" t="s">
        <v>39</v>
      </c>
      <c r="H91" s="883"/>
      <c r="I91" s="883"/>
      <c r="J91" s="883"/>
      <c r="K91" s="883"/>
      <c r="L91" s="883"/>
      <c r="M91" s="883"/>
      <c r="N91" s="680"/>
      <c r="O91" s="680"/>
      <c r="P91" s="680"/>
      <c r="Q91" s="680"/>
      <c r="R91" s="680"/>
      <c r="S91" s="680"/>
      <c r="T91" s="680"/>
      <c r="U91" s="680"/>
      <c r="V91" s="680"/>
    </row>
    <row r="92" spans="1:22" ht="15" x14ac:dyDescent="0.25">
      <c r="F92" s="882"/>
      <c r="G92" s="883"/>
      <c r="H92" s="883"/>
      <c r="I92" s="883"/>
      <c r="J92" s="883"/>
      <c r="K92" s="883"/>
      <c r="L92" s="883"/>
      <c r="M92" s="883"/>
      <c r="N92" s="680"/>
      <c r="O92" s="680"/>
      <c r="P92" s="680"/>
      <c r="Q92" s="680"/>
      <c r="R92" s="680"/>
      <c r="S92" s="680"/>
      <c r="T92" s="680"/>
      <c r="U92" s="680"/>
      <c r="V92" s="680"/>
    </row>
    <row r="93" spans="1:22" ht="15" x14ac:dyDescent="0.25">
      <c r="F93" s="366" t="s">
        <v>988</v>
      </c>
      <c r="G93" s="858"/>
      <c r="H93" s="858"/>
      <c r="I93" s="858"/>
      <c r="J93" s="858"/>
      <c r="K93" s="858"/>
      <c r="L93" s="858"/>
      <c r="M93" s="858"/>
      <c r="N93" s="680"/>
      <c r="O93" s="680"/>
      <c r="P93" s="680"/>
      <c r="Q93" s="680"/>
      <c r="R93" s="680"/>
      <c r="S93" s="680"/>
      <c r="T93" s="680"/>
      <c r="U93" s="680"/>
      <c r="V93" s="680"/>
    </row>
    <row r="94" spans="1:22" ht="15" x14ac:dyDescent="0.25">
      <c r="F94" s="211"/>
      <c r="G94" s="874" t="s">
        <v>40</v>
      </c>
      <c r="H94" s="874"/>
      <c r="I94" s="874"/>
      <c r="J94" s="874"/>
      <c r="K94" s="874"/>
      <c r="L94" s="874"/>
      <c r="M94" s="874"/>
      <c r="N94" s="680"/>
      <c r="O94" s="680"/>
      <c r="P94" s="680"/>
      <c r="Q94" s="680"/>
      <c r="R94" s="680"/>
      <c r="S94" s="680"/>
      <c r="T94" s="680"/>
      <c r="U94" s="680"/>
      <c r="V94" s="680"/>
    </row>
    <row r="95" spans="1:22" ht="15" x14ac:dyDescent="0.25">
      <c r="F95" s="211"/>
      <c r="G95" s="757" t="s">
        <v>41</v>
      </c>
      <c r="H95" s="757"/>
      <c r="I95" s="757"/>
      <c r="J95" s="757"/>
      <c r="K95" s="757"/>
      <c r="L95" s="757"/>
      <c r="M95" s="757"/>
      <c r="N95" s="680"/>
      <c r="O95" s="680"/>
      <c r="P95" s="680"/>
      <c r="Q95" s="680"/>
      <c r="R95" s="680"/>
      <c r="S95" s="680"/>
      <c r="T95" s="680"/>
      <c r="U95" s="680"/>
      <c r="V95" s="680"/>
    </row>
    <row r="96" spans="1:22" ht="15" x14ac:dyDescent="0.25">
      <c r="F96" s="211"/>
      <c r="G96" s="757" t="s">
        <v>42</v>
      </c>
      <c r="H96" s="757"/>
      <c r="I96" s="757"/>
      <c r="J96" s="757"/>
      <c r="K96" s="757"/>
      <c r="L96" s="757"/>
      <c r="M96" s="757"/>
      <c r="N96" s="680"/>
      <c r="O96" s="680"/>
      <c r="P96" s="680"/>
      <c r="Q96" s="680"/>
      <c r="R96" s="680"/>
      <c r="S96" s="680"/>
      <c r="T96" s="680"/>
      <c r="U96" s="680"/>
      <c r="V96" s="680"/>
    </row>
    <row r="97" spans="1:22" ht="15" x14ac:dyDescent="0.25">
      <c r="F97" s="366" t="s">
        <v>43</v>
      </c>
      <c r="G97" s="757"/>
      <c r="H97" s="757"/>
      <c r="I97" s="757"/>
      <c r="J97" s="757"/>
      <c r="K97" s="757"/>
      <c r="L97" s="757"/>
      <c r="M97" s="757"/>
      <c r="N97" s="680"/>
      <c r="O97" s="680"/>
      <c r="P97" s="680"/>
      <c r="Q97" s="680"/>
      <c r="R97" s="680"/>
      <c r="S97" s="680"/>
      <c r="T97" s="680"/>
      <c r="U97" s="680"/>
      <c r="V97" s="680"/>
    </row>
    <row r="98" spans="1:22" ht="15" x14ac:dyDescent="0.25">
      <c r="F98" s="211"/>
      <c r="G98" s="757" t="s">
        <v>44</v>
      </c>
      <c r="H98" s="757"/>
      <c r="I98" s="757"/>
      <c r="J98" s="757"/>
      <c r="K98" s="757"/>
      <c r="L98" s="757"/>
      <c r="M98" s="757"/>
      <c r="N98" s="680"/>
      <c r="O98" s="680"/>
      <c r="P98" s="680"/>
      <c r="Q98" s="680"/>
      <c r="R98" s="680"/>
      <c r="S98" s="680"/>
      <c r="T98" s="680"/>
      <c r="U98" s="680"/>
      <c r="V98" s="680"/>
    </row>
    <row r="99" spans="1:22" ht="15" x14ac:dyDescent="0.25">
      <c r="F99" s="211"/>
      <c r="G99" s="757" t="s">
        <v>45</v>
      </c>
      <c r="H99" s="757"/>
      <c r="I99" s="757"/>
      <c r="J99" s="757"/>
      <c r="K99" s="757"/>
      <c r="L99" s="757"/>
      <c r="M99" s="757"/>
      <c r="N99" s="680"/>
      <c r="O99" s="680"/>
      <c r="P99" s="680"/>
      <c r="Q99" s="680"/>
      <c r="R99" s="680"/>
      <c r="S99" s="680"/>
      <c r="T99" s="680"/>
      <c r="U99" s="680"/>
      <c r="V99" s="680"/>
    </row>
    <row r="100" spans="1:22" ht="15" x14ac:dyDescent="0.25">
      <c r="F100" s="211"/>
      <c r="G100" s="757" t="s">
        <v>46</v>
      </c>
      <c r="H100" s="757"/>
      <c r="I100" s="757"/>
      <c r="J100" s="757"/>
      <c r="K100" s="757"/>
      <c r="L100" s="757"/>
      <c r="M100" s="757"/>
      <c r="N100" s="680"/>
      <c r="O100" s="680"/>
      <c r="P100" s="680"/>
      <c r="Q100" s="680"/>
      <c r="R100" s="680"/>
      <c r="S100" s="680"/>
      <c r="T100" s="680"/>
      <c r="U100" s="680"/>
      <c r="V100" s="680"/>
    </row>
    <row r="101" spans="1:22" ht="15" x14ac:dyDescent="0.25">
      <c r="F101" s="211"/>
      <c r="G101" s="757" t="s">
        <v>47</v>
      </c>
      <c r="H101" s="757"/>
      <c r="I101" s="757"/>
      <c r="J101" s="757"/>
      <c r="K101" s="757"/>
      <c r="L101" s="757"/>
      <c r="M101" s="757"/>
      <c r="N101" s="680"/>
      <c r="O101" s="680"/>
      <c r="P101" s="680"/>
      <c r="Q101" s="680"/>
      <c r="R101" s="680"/>
      <c r="S101" s="680"/>
      <c r="T101" s="680"/>
      <c r="U101" s="680"/>
      <c r="V101" s="680"/>
    </row>
    <row r="102" spans="1:22" ht="15" x14ac:dyDescent="0.25">
      <c r="F102" s="211"/>
      <c r="G102" s="757" t="s">
        <v>48</v>
      </c>
      <c r="H102" s="757"/>
      <c r="I102" s="757"/>
      <c r="J102" s="757"/>
      <c r="K102" s="757"/>
      <c r="L102" s="757"/>
      <c r="M102" s="757"/>
      <c r="N102" s="680"/>
      <c r="O102" s="680"/>
      <c r="P102" s="680"/>
      <c r="Q102" s="680"/>
      <c r="R102" s="680"/>
      <c r="S102" s="680"/>
      <c r="T102" s="680"/>
      <c r="U102" s="680"/>
      <c r="V102" s="680"/>
    </row>
    <row r="103" spans="1:22" ht="15" x14ac:dyDescent="0.25">
      <c r="F103" s="211"/>
      <c r="G103" s="757" t="s">
        <v>987</v>
      </c>
      <c r="H103" s="757"/>
      <c r="I103" s="757"/>
      <c r="J103" s="757"/>
      <c r="K103" s="757"/>
      <c r="L103" s="757"/>
      <c r="M103" s="757"/>
      <c r="N103" s="680"/>
      <c r="O103" s="680"/>
      <c r="P103" s="680"/>
      <c r="Q103" s="680"/>
      <c r="R103" s="680"/>
      <c r="S103" s="680"/>
      <c r="T103" s="680"/>
      <c r="U103" s="680"/>
      <c r="V103" s="680"/>
    </row>
    <row r="104" spans="1:22" ht="15" x14ac:dyDescent="0.25">
      <c r="F104" s="366"/>
      <c r="H104" s="843"/>
      <c r="J104" s="366"/>
      <c r="K104" s="366"/>
      <c r="L104" s="366"/>
      <c r="M104" s="844"/>
      <c r="N104" s="680"/>
      <c r="O104" s="680"/>
      <c r="P104" s="680"/>
      <c r="Q104" s="680"/>
      <c r="R104" s="680"/>
      <c r="S104" s="680"/>
      <c r="T104" s="680"/>
      <c r="U104" s="680"/>
      <c r="V104" s="680"/>
    </row>
    <row r="105" spans="1:22" ht="15" x14ac:dyDescent="0.25">
      <c r="A105" s="836" t="s">
        <v>985</v>
      </c>
      <c r="B105" s="836"/>
      <c r="C105" s="836"/>
      <c r="D105" s="836"/>
      <c r="E105" s="836"/>
      <c r="F105" s="836"/>
      <c r="G105" s="836"/>
      <c r="H105" s="836"/>
      <c r="I105" s="836"/>
      <c r="J105" s="836"/>
      <c r="K105" s="836"/>
      <c r="L105" s="836"/>
      <c r="M105" s="836"/>
      <c r="N105" s="680"/>
      <c r="O105" s="680"/>
      <c r="P105" s="680"/>
      <c r="Q105" s="680"/>
      <c r="R105" s="680"/>
      <c r="S105" s="680"/>
      <c r="T105" s="680"/>
      <c r="U105" s="680"/>
      <c r="V105" s="680"/>
    </row>
    <row r="106" spans="1:22" ht="15" x14ac:dyDescent="0.25">
      <c r="B106" s="368"/>
      <c r="C106" s="852"/>
      <c r="D106" s="852"/>
      <c r="E106" s="853"/>
      <c r="F106" s="214"/>
      <c r="G106" s="852" t="s">
        <v>50</v>
      </c>
      <c r="H106" s="852"/>
      <c r="I106" s="368"/>
      <c r="J106" s="368"/>
      <c r="K106" s="368"/>
      <c r="L106" s="368"/>
      <c r="M106" s="368"/>
      <c r="N106" s="680"/>
      <c r="O106" s="680"/>
      <c r="P106" s="680"/>
      <c r="Q106" s="680"/>
      <c r="R106" s="680"/>
      <c r="S106" s="680"/>
      <c r="T106" s="680"/>
      <c r="U106" s="680"/>
      <c r="V106" s="680"/>
    </row>
    <row r="107" spans="1:22" ht="15" customHeight="1" x14ac:dyDescent="0.25">
      <c r="B107" s="854" t="s">
        <v>4</v>
      </c>
      <c r="D107" s="855"/>
      <c r="F107" s="366" t="s">
        <v>51</v>
      </c>
      <c r="N107" s="680"/>
      <c r="O107" s="680"/>
      <c r="P107" s="680"/>
      <c r="Q107" s="680"/>
      <c r="R107" s="680"/>
      <c r="S107" s="680"/>
      <c r="T107" s="680"/>
      <c r="U107" s="680"/>
      <c r="V107" s="680"/>
    </row>
    <row r="108" spans="1:22" ht="15" customHeight="1" x14ac:dyDescent="0.25">
      <c r="B108" s="854"/>
      <c r="D108" s="855"/>
      <c r="F108" s="211"/>
      <c r="G108" s="757" t="s">
        <v>989</v>
      </c>
      <c r="H108" s="857"/>
      <c r="I108" s="857"/>
      <c r="J108" s="857"/>
      <c r="K108" s="857"/>
      <c r="L108" s="857"/>
      <c r="M108" s="857"/>
      <c r="N108" s="680"/>
      <c r="O108" s="680"/>
      <c r="P108" s="680"/>
      <c r="Q108" s="680"/>
      <c r="R108" s="680"/>
      <c r="S108" s="680"/>
      <c r="T108" s="680"/>
      <c r="U108" s="680"/>
      <c r="V108" s="680"/>
    </row>
    <row r="109" spans="1:22" ht="15" customHeight="1" x14ac:dyDescent="0.25">
      <c r="B109" s="854"/>
      <c r="D109" s="855"/>
      <c r="F109" s="211"/>
      <c r="G109" s="757" t="s">
        <v>990</v>
      </c>
      <c r="N109" s="680"/>
      <c r="O109" s="680"/>
      <c r="P109" s="680"/>
      <c r="Q109" s="680"/>
      <c r="R109" s="680"/>
      <c r="S109" s="680"/>
      <c r="T109" s="680"/>
      <c r="U109" s="680"/>
      <c r="V109" s="680"/>
    </row>
    <row r="110" spans="1:22" ht="15" customHeight="1" x14ac:dyDescent="0.25">
      <c r="D110" s="855"/>
      <c r="F110" s="884" t="s">
        <v>1025</v>
      </c>
      <c r="G110" s="884"/>
      <c r="H110" s="884"/>
      <c r="I110" s="884"/>
      <c r="J110" s="884"/>
      <c r="K110" s="884"/>
      <c r="L110" s="884"/>
      <c r="M110" s="884"/>
      <c r="N110" s="680"/>
      <c r="O110" s="680"/>
      <c r="P110" s="680"/>
      <c r="Q110" s="680"/>
      <c r="R110" s="680"/>
      <c r="S110" s="680"/>
      <c r="T110" s="680"/>
      <c r="U110" s="680"/>
      <c r="V110" s="680"/>
    </row>
    <row r="111" spans="1:22" ht="15" x14ac:dyDescent="0.25">
      <c r="F111" s="211"/>
      <c r="G111" s="757" t="s">
        <v>991</v>
      </c>
      <c r="H111" s="757"/>
      <c r="I111" s="757"/>
      <c r="J111" s="757"/>
      <c r="K111" s="757"/>
      <c r="L111" s="757"/>
      <c r="M111" s="757"/>
      <c r="N111" s="680"/>
      <c r="O111" s="680"/>
      <c r="P111" s="680"/>
      <c r="Q111" s="680"/>
      <c r="R111" s="680"/>
      <c r="S111" s="680"/>
      <c r="T111" s="680"/>
      <c r="U111" s="680"/>
      <c r="V111" s="680"/>
    </row>
    <row r="112" spans="1:22" ht="32.25" customHeight="1" x14ac:dyDescent="0.25">
      <c r="F112" s="211"/>
      <c r="G112" s="880" t="s">
        <v>992</v>
      </c>
      <c r="H112" s="880"/>
      <c r="I112" s="880"/>
      <c r="J112" s="880"/>
      <c r="K112" s="880"/>
      <c r="L112" s="880"/>
      <c r="M112" s="880"/>
      <c r="N112" s="680"/>
      <c r="O112" s="680"/>
      <c r="P112" s="680"/>
      <c r="Q112" s="680"/>
      <c r="R112" s="680"/>
      <c r="S112" s="680"/>
      <c r="T112" s="680"/>
      <c r="U112" s="680"/>
      <c r="V112" s="680"/>
    </row>
    <row r="113" spans="6:22" ht="32.25" customHeight="1" x14ac:dyDescent="0.25">
      <c r="F113" s="211"/>
      <c r="G113" s="880" t="s">
        <v>993</v>
      </c>
      <c r="H113" s="880"/>
      <c r="I113" s="880"/>
      <c r="J113" s="880"/>
      <c r="K113" s="880"/>
      <c r="L113" s="880"/>
      <c r="M113" s="880"/>
      <c r="N113" s="680"/>
      <c r="O113" s="680"/>
      <c r="P113" s="680"/>
      <c r="Q113" s="680"/>
      <c r="R113" s="680"/>
      <c r="S113" s="680"/>
      <c r="T113" s="680"/>
      <c r="U113" s="680"/>
      <c r="V113" s="680"/>
    </row>
    <row r="114" spans="6:22" ht="15.75" customHeight="1" x14ac:dyDescent="0.25">
      <c r="F114" s="366" t="s">
        <v>52</v>
      </c>
      <c r="N114" s="680"/>
      <c r="O114" s="680"/>
      <c r="P114" s="680"/>
      <c r="Q114" s="680"/>
      <c r="R114" s="680"/>
      <c r="S114" s="680"/>
      <c r="T114" s="680"/>
      <c r="U114" s="680"/>
      <c r="V114" s="680"/>
    </row>
    <row r="115" spans="6:22" ht="31.5" customHeight="1" x14ac:dyDescent="0.25">
      <c r="F115" s="211"/>
      <c r="G115" s="880" t="s">
        <v>994</v>
      </c>
      <c r="H115" s="880"/>
      <c r="I115" s="880"/>
      <c r="J115" s="880"/>
      <c r="K115" s="880"/>
      <c r="L115" s="880"/>
      <c r="M115" s="880"/>
      <c r="N115" s="680"/>
      <c r="O115" s="680"/>
      <c r="P115" s="680"/>
      <c r="Q115" s="680"/>
      <c r="R115" s="680"/>
      <c r="S115" s="680"/>
      <c r="T115" s="680"/>
      <c r="U115" s="680"/>
      <c r="V115" s="680"/>
    </row>
    <row r="116" spans="6:22" ht="15.75" customHeight="1" x14ac:dyDescent="0.25">
      <c r="F116" s="211"/>
      <c r="G116" s="680" t="s">
        <v>53</v>
      </c>
      <c r="N116" s="680"/>
      <c r="O116" s="680"/>
      <c r="P116" s="680"/>
      <c r="Q116" s="680"/>
      <c r="R116" s="680"/>
      <c r="S116" s="680"/>
      <c r="T116" s="680"/>
      <c r="U116" s="680"/>
      <c r="V116" s="680"/>
    </row>
    <row r="117" spans="6:22" ht="15.75" customHeight="1" x14ac:dyDescent="0.25">
      <c r="F117" s="211"/>
      <c r="G117" s="680" t="s">
        <v>54</v>
      </c>
      <c r="N117" s="680"/>
      <c r="O117" s="680"/>
      <c r="P117" s="680"/>
      <c r="Q117" s="680"/>
      <c r="R117" s="680"/>
      <c r="S117" s="680"/>
      <c r="T117" s="680"/>
      <c r="U117" s="680"/>
      <c r="V117" s="680"/>
    </row>
    <row r="118" spans="6:22" ht="15" customHeight="1" x14ac:dyDescent="0.25">
      <c r="F118" s="366" t="s">
        <v>55</v>
      </c>
      <c r="N118" s="680"/>
      <c r="O118" s="680"/>
      <c r="P118" s="680"/>
      <c r="Q118" s="680"/>
      <c r="R118" s="680"/>
      <c r="S118" s="680"/>
      <c r="T118" s="680"/>
      <c r="U118" s="680"/>
      <c r="V118" s="680"/>
    </row>
    <row r="119" spans="6:22" ht="15.75" customHeight="1" x14ac:dyDescent="0.25">
      <c r="F119" s="211"/>
      <c r="G119" s="680" t="s">
        <v>56</v>
      </c>
      <c r="N119" s="680"/>
      <c r="O119" s="680"/>
      <c r="P119" s="680"/>
      <c r="Q119" s="680"/>
      <c r="R119" s="680"/>
      <c r="S119" s="680"/>
      <c r="T119" s="680"/>
      <c r="U119" s="680"/>
      <c r="V119" s="680"/>
    </row>
    <row r="120" spans="6:22" ht="15" x14ac:dyDescent="0.25">
      <c r="F120" s="211"/>
      <c r="G120" s="680" t="s">
        <v>57</v>
      </c>
      <c r="N120" s="680"/>
      <c r="O120" s="680"/>
      <c r="P120" s="680"/>
      <c r="Q120" s="680"/>
      <c r="R120" s="680"/>
      <c r="S120" s="680"/>
      <c r="T120" s="680"/>
      <c r="U120" s="680"/>
      <c r="V120" s="680"/>
    </row>
    <row r="121" spans="6:22" ht="15.75" customHeight="1" x14ac:dyDescent="0.25">
      <c r="F121" s="211"/>
      <c r="G121" s="680" t="s">
        <v>58</v>
      </c>
      <c r="N121" s="680"/>
      <c r="O121" s="680"/>
      <c r="P121" s="680"/>
      <c r="Q121" s="680"/>
      <c r="R121" s="680"/>
      <c r="S121" s="680"/>
      <c r="T121" s="680"/>
      <c r="U121" s="680"/>
      <c r="V121" s="680"/>
    </row>
    <row r="122" spans="6:22" ht="15.75" customHeight="1" x14ac:dyDescent="0.25">
      <c r="F122" s="366" t="s">
        <v>59</v>
      </c>
      <c r="N122" s="680"/>
      <c r="O122" s="680"/>
      <c r="P122" s="680"/>
      <c r="Q122" s="680"/>
      <c r="R122" s="680"/>
      <c r="S122" s="680"/>
      <c r="T122" s="680"/>
      <c r="U122" s="680"/>
      <c r="V122" s="680"/>
    </row>
    <row r="123" spans="6:22" ht="15.75" customHeight="1" x14ac:dyDescent="0.25">
      <c r="F123" s="211"/>
      <c r="G123" s="680" t="s">
        <v>60</v>
      </c>
      <c r="N123" s="680"/>
      <c r="O123" s="680"/>
      <c r="P123" s="680"/>
      <c r="Q123" s="680"/>
      <c r="R123" s="680"/>
      <c r="S123" s="680"/>
      <c r="T123" s="680"/>
      <c r="U123" s="680"/>
      <c r="V123" s="680"/>
    </row>
    <row r="124" spans="6:22" ht="15.75" customHeight="1" x14ac:dyDescent="0.25">
      <c r="F124" s="211"/>
      <c r="G124" s="680" t="s">
        <v>61</v>
      </c>
      <c r="N124" s="680"/>
      <c r="O124" s="680"/>
      <c r="P124" s="680"/>
      <c r="Q124" s="680"/>
      <c r="R124" s="680"/>
      <c r="S124" s="680"/>
      <c r="T124" s="680"/>
      <c r="U124" s="680"/>
      <c r="V124" s="680"/>
    </row>
    <row r="125" spans="6:22" ht="15.75" customHeight="1" x14ac:dyDescent="0.25">
      <c r="F125" s="366" t="s">
        <v>62</v>
      </c>
      <c r="N125" s="680"/>
      <c r="O125" s="680"/>
      <c r="P125" s="680"/>
      <c r="Q125" s="680"/>
      <c r="R125" s="680"/>
      <c r="S125" s="680"/>
      <c r="T125" s="680"/>
      <c r="U125" s="680"/>
      <c r="V125" s="680"/>
    </row>
    <row r="126" spans="6:22" ht="15.75" customHeight="1" x14ac:dyDescent="0.25">
      <c r="F126" s="211"/>
      <c r="G126" s="680" t="s">
        <v>63</v>
      </c>
      <c r="N126" s="680"/>
      <c r="O126" s="680"/>
      <c r="P126" s="680"/>
      <c r="Q126" s="680"/>
      <c r="R126" s="680"/>
      <c r="S126" s="680"/>
      <c r="T126" s="680"/>
      <c r="U126" s="680"/>
      <c r="V126" s="680"/>
    </row>
    <row r="127" spans="6:22" ht="15.75" customHeight="1" x14ac:dyDescent="0.25">
      <c r="F127" s="366" t="s">
        <v>64</v>
      </c>
      <c r="N127" s="680"/>
      <c r="O127" s="680"/>
      <c r="P127" s="680"/>
      <c r="Q127" s="680"/>
      <c r="R127" s="680"/>
      <c r="S127" s="680"/>
      <c r="T127" s="680"/>
      <c r="U127" s="680"/>
      <c r="V127" s="680"/>
    </row>
    <row r="128" spans="6:22" ht="15.75" customHeight="1" x14ac:dyDescent="0.25">
      <c r="F128" s="211"/>
      <c r="G128" s="680" t="s">
        <v>65</v>
      </c>
      <c r="N128" s="680"/>
      <c r="O128" s="680"/>
      <c r="P128" s="680"/>
      <c r="Q128" s="680"/>
      <c r="R128" s="680"/>
      <c r="S128" s="680"/>
      <c r="T128" s="680"/>
      <c r="U128" s="680"/>
      <c r="V128" s="680"/>
    </row>
    <row r="129" spans="6:22" ht="15.75" customHeight="1" x14ac:dyDescent="0.25">
      <c r="F129" s="366" t="s">
        <v>66</v>
      </c>
      <c r="N129" s="680"/>
      <c r="O129" s="680"/>
      <c r="P129" s="680"/>
      <c r="Q129" s="680"/>
      <c r="R129" s="680"/>
      <c r="S129" s="680"/>
      <c r="T129" s="680"/>
      <c r="U129" s="680"/>
      <c r="V129" s="680"/>
    </row>
    <row r="130" spans="6:22" ht="15.75" customHeight="1" x14ac:dyDescent="0.25">
      <c r="F130" s="211"/>
      <c r="G130" s="680" t="s">
        <v>65</v>
      </c>
      <c r="N130" s="680"/>
      <c r="O130" s="680"/>
      <c r="P130" s="680"/>
      <c r="Q130" s="680"/>
      <c r="R130" s="680"/>
      <c r="S130" s="680"/>
      <c r="T130" s="680"/>
      <c r="U130" s="680"/>
      <c r="V130" s="680"/>
    </row>
    <row r="131" spans="6:22" ht="15.75" customHeight="1" x14ac:dyDescent="0.25">
      <c r="F131" s="366" t="s">
        <v>67</v>
      </c>
      <c r="N131" s="680"/>
      <c r="O131" s="680"/>
      <c r="P131" s="680"/>
      <c r="Q131" s="680"/>
      <c r="R131" s="680"/>
      <c r="S131" s="680"/>
      <c r="T131" s="680"/>
      <c r="U131" s="680"/>
      <c r="V131" s="680"/>
    </row>
    <row r="132" spans="6:22" ht="15.75" customHeight="1" x14ac:dyDescent="0.25">
      <c r="F132" s="211"/>
      <c r="G132" s="680" t="s">
        <v>65</v>
      </c>
      <c r="N132" s="680"/>
      <c r="O132" s="680"/>
      <c r="P132" s="680"/>
      <c r="Q132" s="680"/>
      <c r="R132" s="680"/>
      <c r="S132" s="680"/>
      <c r="T132" s="680"/>
      <c r="U132" s="680"/>
      <c r="V132" s="680"/>
    </row>
    <row r="133" spans="6:22" ht="15.75" customHeight="1" x14ac:dyDescent="0.25">
      <c r="F133" s="366" t="s">
        <v>68</v>
      </c>
      <c r="N133" s="680"/>
      <c r="O133" s="680"/>
      <c r="P133" s="680"/>
      <c r="Q133" s="680"/>
      <c r="R133" s="680"/>
      <c r="S133" s="680"/>
      <c r="T133" s="680"/>
      <c r="U133" s="680"/>
      <c r="V133" s="680"/>
    </row>
    <row r="134" spans="6:22" ht="15.75" customHeight="1" x14ac:dyDescent="0.25">
      <c r="F134" s="211"/>
      <c r="G134" s="680" t="s">
        <v>69</v>
      </c>
      <c r="N134" s="680"/>
      <c r="O134" s="680"/>
      <c r="P134" s="680"/>
      <c r="Q134" s="680"/>
      <c r="R134" s="680"/>
      <c r="S134" s="680"/>
      <c r="T134" s="680"/>
      <c r="U134" s="680"/>
      <c r="V134" s="680"/>
    </row>
    <row r="135" spans="6:22" ht="15.75" customHeight="1" x14ac:dyDescent="0.25">
      <c r="N135" s="680"/>
      <c r="O135" s="680"/>
      <c r="P135" s="680"/>
      <c r="Q135" s="680"/>
      <c r="R135" s="680"/>
      <c r="S135" s="680"/>
      <c r="T135" s="680"/>
      <c r="U135" s="680"/>
      <c r="V135" s="680"/>
    </row>
    <row r="136" spans="6:22" ht="15.75" customHeight="1" x14ac:dyDescent="0.25">
      <c r="N136" s="680"/>
      <c r="O136" s="680"/>
      <c r="P136" s="680"/>
      <c r="Q136" s="680"/>
      <c r="R136" s="680"/>
      <c r="S136" s="680"/>
      <c r="T136" s="680"/>
      <c r="U136" s="680"/>
      <c r="V136" s="680"/>
    </row>
    <row r="137" spans="6:22" ht="15.75" customHeight="1" x14ac:dyDescent="0.25">
      <c r="N137" s="680"/>
      <c r="O137" s="680"/>
      <c r="P137" s="680"/>
      <c r="Q137" s="680"/>
      <c r="R137" s="680"/>
      <c r="S137" s="680"/>
      <c r="T137" s="680"/>
      <c r="U137" s="680"/>
      <c r="V137" s="680"/>
    </row>
    <row r="138" spans="6:22" ht="15.75" customHeight="1" x14ac:dyDescent="0.25">
      <c r="N138" s="680"/>
      <c r="O138" s="680"/>
      <c r="P138" s="680"/>
      <c r="Q138" s="680"/>
      <c r="R138" s="680"/>
      <c r="S138" s="680"/>
      <c r="T138" s="680"/>
      <c r="U138" s="680"/>
      <c r="V138" s="680"/>
    </row>
    <row r="139" spans="6:22" ht="15.75" customHeight="1" x14ac:dyDescent="0.25">
      <c r="N139" s="680"/>
      <c r="O139" s="680"/>
      <c r="P139" s="680"/>
      <c r="Q139" s="680"/>
      <c r="R139" s="680"/>
      <c r="S139" s="680"/>
      <c r="T139" s="680"/>
      <c r="U139" s="680"/>
      <c r="V139" s="680"/>
    </row>
    <row r="140" spans="6:22" ht="15.75" customHeight="1" x14ac:dyDescent="0.25">
      <c r="N140" s="680"/>
      <c r="O140" s="680"/>
      <c r="P140" s="680"/>
      <c r="Q140" s="680"/>
      <c r="R140" s="680"/>
      <c r="S140" s="680"/>
      <c r="T140" s="680"/>
      <c r="U140" s="680"/>
      <c r="V140" s="680"/>
    </row>
    <row r="141" spans="6:22" x14ac:dyDescent="0.25">
      <c r="F141" s="833"/>
      <c r="G141" s="833"/>
      <c r="H141" s="833"/>
      <c r="I141" s="833"/>
      <c r="J141" s="833"/>
      <c r="K141" s="833"/>
      <c r="L141" s="833"/>
      <c r="M141" s="833"/>
      <c r="N141" s="680"/>
      <c r="O141" s="680"/>
      <c r="P141" s="680"/>
      <c r="Q141" s="680"/>
      <c r="R141" s="680"/>
      <c r="S141" s="680"/>
      <c r="T141" s="680"/>
      <c r="U141" s="680"/>
      <c r="V141" s="680"/>
    </row>
    <row r="142" spans="6:22" x14ac:dyDescent="0.25">
      <c r="F142" s="833"/>
      <c r="G142" s="833"/>
      <c r="H142" s="833"/>
      <c r="I142" s="833"/>
      <c r="J142" s="833"/>
      <c r="K142" s="833"/>
      <c r="L142" s="833"/>
      <c r="M142" s="833"/>
      <c r="N142" s="680"/>
      <c r="O142" s="680"/>
      <c r="P142" s="680"/>
      <c r="Q142" s="680"/>
      <c r="R142" s="680"/>
      <c r="S142" s="680"/>
      <c r="T142" s="680"/>
      <c r="U142" s="680"/>
      <c r="V142" s="680"/>
    </row>
    <row r="143" spans="6:22" x14ac:dyDescent="0.25">
      <c r="F143" s="833"/>
      <c r="G143" s="833"/>
      <c r="H143" s="833"/>
      <c r="I143" s="833"/>
      <c r="J143" s="833"/>
      <c r="K143" s="833"/>
      <c r="L143" s="833"/>
      <c r="M143" s="833"/>
      <c r="N143" s="680"/>
      <c r="O143" s="680"/>
      <c r="P143" s="680"/>
      <c r="Q143" s="680"/>
      <c r="R143" s="680"/>
      <c r="S143" s="680"/>
      <c r="T143" s="680"/>
      <c r="U143" s="680"/>
      <c r="V143" s="680"/>
    </row>
    <row r="144" spans="6:22" x14ac:dyDescent="0.25">
      <c r="F144" s="833"/>
      <c r="G144" s="833"/>
      <c r="H144" s="833"/>
      <c r="I144" s="833"/>
      <c r="J144" s="833"/>
      <c r="K144" s="833"/>
      <c r="L144" s="833"/>
      <c r="M144" s="833"/>
      <c r="N144" s="680"/>
      <c r="O144" s="680"/>
      <c r="P144" s="680"/>
      <c r="Q144" s="680"/>
      <c r="R144" s="680"/>
      <c r="S144" s="680"/>
      <c r="T144" s="680"/>
      <c r="U144" s="680"/>
      <c r="V144" s="680"/>
    </row>
    <row r="145" spans="1:22" x14ac:dyDescent="0.25">
      <c r="F145" s="833"/>
      <c r="G145" s="833"/>
      <c r="H145" s="833"/>
      <c r="I145" s="833"/>
      <c r="J145" s="833"/>
      <c r="K145" s="833"/>
      <c r="L145" s="833"/>
      <c r="M145" s="833"/>
      <c r="N145" s="680"/>
      <c r="O145" s="680"/>
      <c r="P145" s="680"/>
      <c r="Q145" s="680"/>
      <c r="R145" s="680"/>
      <c r="S145" s="680"/>
      <c r="T145" s="680"/>
      <c r="U145" s="680"/>
      <c r="V145" s="680"/>
    </row>
    <row r="146" spans="1:22" x14ac:dyDescent="0.25">
      <c r="F146" s="833"/>
      <c r="G146" s="833"/>
      <c r="H146" s="833"/>
      <c r="I146" s="833"/>
      <c r="J146" s="833"/>
      <c r="K146" s="833"/>
      <c r="L146" s="833"/>
      <c r="M146" s="833"/>
      <c r="N146" s="680"/>
      <c r="O146" s="680"/>
      <c r="P146" s="680"/>
      <c r="Q146" s="680"/>
      <c r="R146" s="680"/>
      <c r="S146" s="680"/>
      <c r="T146" s="680"/>
      <c r="U146" s="680"/>
      <c r="V146" s="680"/>
    </row>
    <row r="147" spans="1:22" x14ac:dyDescent="0.25">
      <c r="F147" s="833"/>
      <c r="G147" s="833"/>
      <c r="H147" s="833"/>
      <c r="I147" s="833"/>
      <c r="J147" s="833"/>
      <c r="K147" s="833"/>
      <c r="L147" s="833"/>
      <c r="M147" s="833"/>
      <c r="N147" s="680"/>
      <c r="O147" s="680"/>
      <c r="P147" s="680"/>
      <c r="Q147" s="680"/>
      <c r="R147" s="680"/>
      <c r="S147" s="680"/>
      <c r="T147" s="680"/>
      <c r="U147" s="680"/>
      <c r="V147" s="680"/>
    </row>
    <row r="148" spans="1:22" x14ac:dyDescent="0.25">
      <c r="F148" s="833"/>
      <c r="G148" s="833"/>
      <c r="H148" s="833"/>
      <c r="I148" s="833"/>
      <c r="J148" s="833"/>
      <c r="K148" s="833"/>
      <c r="L148" s="833"/>
      <c r="M148" s="833"/>
      <c r="N148" s="680"/>
      <c r="O148" s="680"/>
      <c r="P148" s="680"/>
      <c r="Q148" s="680"/>
      <c r="R148" s="680"/>
      <c r="S148" s="680"/>
      <c r="T148" s="680"/>
      <c r="U148" s="680"/>
      <c r="V148" s="680"/>
    </row>
    <row r="149" spans="1:22" s="833" customFormat="1" x14ac:dyDescent="0.25">
      <c r="A149" s="680"/>
      <c r="B149" s="680"/>
      <c r="C149" s="680"/>
      <c r="D149" s="680"/>
      <c r="E149" s="680"/>
    </row>
    <row r="150" spans="1:22" s="833" customFormat="1" x14ac:dyDescent="0.25">
      <c r="A150" s="680"/>
      <c r="B150" s="680"/>
      <c r="C150" s="680"/>
      <c r="D150" s="680"/>
      <c r="E150" s="680"/>
    </row>
    <row r="151" spans="1:22" s="833" customFormat="1" x14ac:dyDescent="0.25">
      <c r="A151" s="680"/>
      <c r="B151" s="680"/>
      <c r="C151" s="680"/>
      <c r="D151" s="680"/>
      <c r="E151" s="680"/>
    </row>
    <row r="152" spans="1:22" s="833" customFormat="1" x14ac:dyDescent="0.25">
      <c r="A152" s="680"/>
      <c r="B152" s="680"/>
      <c r="C152" s="680"/>
      <c r="D152" s="680"/>
      <c r="E152" s="680"/>
    </row>
    <row r="153" spans="1:22" s="833" customFormat="1" x14ac:dyDescent="0.25">
      <c r="A153" s="680"/>
      <c r="B153" s="680"/>
      <c r="C153" s="680"/>
      <c r="D153" s="680"/>
      <c r="E153" s="680"/>
    </row>
    <row r="154" spans="1:22" s="833" customFormat="1" x14ac:dyDescent="0.25">
      <c r="A154" s="680"/>
      <c r="B154" s="680"/>
      <c r="C154" s="680"/>
      <c r="D154" s="680"/>
      <c r="E154" s="680"/>
    </row>
    <row r="155" spans="1:22" s="833" customFormat="1" x14ac:dyDescent="0.25">
      <c r="A155" s="680"/>
      <c r="B155" s="680"/>
      <c r="C155" s="680"/>
      <c r="D155" s="680"/>
      <c r="E155" s="680"/>
    </row>
    <row r="156" spans="1:22" s="833" customFormat="1" x14ac:dyDescent="0.25">
      <c r="A156" s="680"/>
      <c r="B156" s="680"/>
      <c r="C156" s="680"/>
      <c r="D156" s="680"/>
      <c r="E156" s="680"/>
    </row>
    <row r="157" spans="1:22" s="833" customFormat="1" x14ac:dyDescent="0.25">
      <c r="A157" s="680"/>
      <c r="B157" s="680"/>
      <c r="C157" s="680"/>
      <c r="D157" s="680"/>
      <c r="E157" s="680"/>
    </row>
    <row r="158" spans="1:22" s="833" customFormat="1" x14ac:dyDescent="0.25">
      <c r="A158" s="680"/>
      <c r="B158" s="680"/>
      <c r="C158" s="680"/>
      <c r="D158" s="680"/>
      <c r="E158" s="680"/>
    </row>
    <row r="159" spans="1:22" s="833" customFormat="1" x14ac:dyDescent="0.25">
      <c r="A159" s="680"/>
      <c r="B159" s="680"/>
      <c r="C159" s="680"/>
      <c r="D159" s="680"/>
      <c r="E159" s="680"/>
    </row>
    <row r="160" spans="1:22" s="833" customFormat="1" x14ac:dyDescent="0.25">
      <c r="A160" s="680"/>
      <c r="B160" s="680"/>
      <c r="C160" s="680"/>
      <c r="D160" s="680"/>
      <c r="E160" s="680"/>
    </row>
    <row r="161" spans="1:22" s="833" customFormat="1" x14ac:dyDescent="0.25">
      <c r="A161" s="680"/>
      <c r="B161" s="680"/>
      <c r="C161" s="680"/>
      <c r="D161" s="680"/>
      <c r="E161" s="680"/>
    </row>
    <row r="162" spans="1:22" x14ac:dyDescent="0.25">
      <c r="F162" s="833"/>
      <c r="G162" s="833"/>
      <c r="H162" s="833"/>
      <c r="I162" s="833"/>
      <c r="J162" s="833"/>
      <c r="K162" s="833"/>
      <c r="L162" s="833"/>
      <c r="M162" s="833"/>
      <c r="N162" s="680"/>
      <c r="O162" s="680"/>
      <c r="P162" s="680"/>
      <c r="Q162" s="680"/>
      <c r="R162" s="680"/>
      <c r="S162" s="680"/>
      <c r="T162" s="680"/>
      <c r="U162" s="680"/>
      <c r="V162" s="680"/>
    </row>
  </sheetData>
  <sheetProtection selectLockedCells="1" selectUnlockedCells="1"/>
  <mergeCells count="19">
    <mergeCell ref="G115:M115"/>
    <mergeCell ref="F91:F92"/>
    <mergeCell ref="G91:M92"/>
    <mergeCell ref="G94:M94"/>
    <mergeCell ref="F110:M110"/>
    <mergeCell ref="G112:M112"/>
    <mergeCell ref="G113:M113"/>
    <mergeCell ref="G90:M90"/>
    <mergeCell ref="A1:M1"/>
    <mergeCell ref="A2:M2"/>
    <mergeCell ref="A4:M6"/>
    <mergeCell ref="G17:M17"/>
    <mergeCell ref="G35:M35"/>
    <mergeCell ref="G41:M41"/>
    <mergeCell ref="G42:M42"/>
    <mergeCell ref="G52:M52"/>
    <mergeCell ref="G87:M87"/>
    <mergeCell ref="G88:M88"/>
    <mergeCell ref="G89:M89"/>
  </mergeCells>
  <pageMargins left="0.7" right="0.7" top="0.75" bottom="0.75" header="0.3" footer="0.3"/>
  <pageSetup scale="74" fitToHeight="0" orientation="portrait" r:id="rId1"/>
  <headerFooter differentFirst="1">
    <oddFooter>&amp;R&amp;P of &amp;N</oddFooter>
    <firstFooter>&amp;R&amp;P of &amp;N</firstFooter>
  </headerFooter>
  <rowBreaks count="2" manualBreakCount="2">
    <brk id="54" max="12" man="1"/>
    <brk id="10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78D02-2C28-4AC7-8EFE-BE194ACC3AB0}">
  <sheetPr codeName="Sheet3">
    <tabColor rgb="FFFFC000"/>
    <pageSetUpPr fitToPage="1"/>
  </sheetPr>
  <dimension ref="A1:V59"/>
  <sheetViews>
    <sheetView showGridLines="0" zoomScale="80" zoomScaleNormal="80" workbookViewId="0">
      <selection activeCell="K32" sqref="K32"/>
    </sheetView>
  </sheetViews>
  <sheetFormatPr defaultColWidth="8.85546875" defaultRowHeight="15.75" x14ac:dyDescent="0.25"/>
  <cols>
    <col min="1" max="1" width="3.140625" style="680" customWidth="1"/>
    <col min="2" max="2" width="3" style="680" customWidth="1"/>
    <col min="3" max="4" width="3.140625" style="680" customWidth="1"/>
    <col min="5" max="5" width="8.5703125" style="680" customWidth="1"/>
    <col min="6" max="8" width="3" style="680" customWidth="1"/>
    <col min="9" max="9" width="4" style="680" customWidth="1"/>
    <col min="10" max="10" width="0.85546875" style="680" customWidth="1"/>
    <col min="11" max="11" width="18.140625" style="680" customWidth="1"/>
    <col min="12" max="12" width="21.85546875" style="680" customWidth="1"/>
    <col min="13" max="13" width="36.140625" style="680" customWidth="1"/>
    <col min="14" max="14" width="66.7109375" style="833" customWidth="1"/>
    <col min="15" max="15" width="12.140625" style="833" customWidth="1"/>
    <col min="16" max="16" width="3.5703125" style="833" customWidth="1"/>
    <col min="17" max="17" width="3.140625" style="833" customWidth="1"/>
    <col min="18" max="22" width="8.85546875" style="833"/>
    <col min="23" max="16384" width="8.85546875" style="680"/>
  </cols>
  <sheetData>
    <row r="1" spans="1:22" ht="20.25" x14ac:dyDescent="0.25">
      <c r="A1" s="875" t="s">
        <v>996</v>
      </c>
      <c r="B1" s="875"/>
      <c r="C1" s="875"/>
      <c r="D1" s="875"/>
      <c r="E1" s="875"/>
      <c r="F1" s="875"/>
      <c r="G1" s="875"/>
      <c r="H1" s="875"/>
      <c r="I1" s="875"/>
      <c r="J1" s="875"/>
      <c r="K1" s="875"/>
      <c r="L1" s="875"/>
      <c r="M1" s="875"/>
    </row>
    <row r="2" spans="1:22" ht="18" x14ac:dyDescent="0.25">
      <c r="A2" s="876" t="s">
        <v>70</v>
      </c>
      <c r="B2" s="876"/>
      <c r="C2" s="876"/>
      <c r="D2" s="876"/>
      <c r="E2" s="876"/>
      <c r="F2" s="876"/>
      <c r="G2" s="876"/>
      <c r="H2" s="876"/>
      <c r="I2" s="876"/>
      <c r="J2" s="876"/>
      <c r="K2" s="876"/>
      <c r="L2" s="876"/>
      <c r="M2" s="876"/>
    </row>
    <row r="3" spans="1:22" ht="15" customHeight="1" x14ac:dyDescent="0.25">
      <c r="A3" s="862"/>
      <c r="B3" s="862"/>
      <c r="C3" s="862"/>
      <c r="D3" s="862"/>
      <c r="E3" s="862"/>
      <c r="F3" s="862"/>
      <c r="G3" s="862"/>
      <c r="H3" s="862"/>
      <c r="I3" s="862"/>
      <c r="J3" s="862"/>
      <c r="K3" s="862"/>
      <c r="L3" s="862"/>
      <c r="M3" s="862"/>
    </row>
    <row r="4" spans="1:22" ht="15" customHeight="1" x14ac:dyDescent="0.25">
      <c r="A4" s="877" t="s">
        <v>1011</v>
      </c>
      <c r="B4" s="877"/>
      <c r="C4" s="877"/>
      <c r="D4" s="877"/>
      <c r="E4" s="877"/>
      <c r="F4" s="877"/>
      <c r="G4" s="877"/>
      <c r="H4" s="877"/>
      <c r="I4" s="877"/>
      <c r="J4" s="877"/>
      <c r="K4" s="877"/>
      <c r="L4" s="877"/>
      <c r="M4" s="877"/>
    </row>
    <row r="5" spans="1:22" ht="15" customHeight="1" x14ac:dyDescent="0.25">
      <c r="A5" s="877"/>
      <c r="B5" s="877"/>
      <c r="C5" s="877"/>
      <c r="D5" s="877"/>
      <c r="E5" s="877"/>
      <c r="F5" s="877"/>
      <c r="G5" s="877"/>
      <c r="H5" s="877"/>
      <c r="I5" s="877"/>
      <c r="J5" s="877"/>
      <c r="K5" s="877"/>
      <c r="L5" s="877"/>
      <c r="M5" s="877"/>
      <c r="N5" s="680"/>
      <c r="O5" s="680"/>
      <c r="P5" s="680"/>
      <c r="Q5" s="680"/>
      <c r="R5" s="680"/>
      <c r="S5" s="680"/>
      <c r="T5" s="680"/>
      <c r="U5" s="680"/>
      <c r="V5" s="680"/>
    </row>
    <row r="6" spans="1:22" ht="15" customHeight="1" x14ac:dyDescent="0.25">
      <c r="A6" s="877"/>
      <c r="B6" s="877"/>
      <c r="C6" s="877"/>
      <c r="D6" s="877"/>
      <c r="E6" s="877"/>
      <c r="F6" s="877"/>
      <c r="G6" s="877"/>
      <c r="H6" s="877"/>
      <c r="I6" s="877"/>
      <c r="J6" s="877"/>
      <c r="K6" s="877"/>
      <c r="L6" s="877"/>
      <c r="M6" s="877"/>
      <c r="N6" s="680"/>
      <c r="O6" s="680"/>
      <c r="P6" s="680"/>
      <c r="Q6" s="680"/>
      <c r="R6" s="680"/>
      <c r="S6" s="680"/>
      <c r="T6" s="680"/>
      <c r="U6" s="680"/>
      <c r="V6" s="680"/>
    </row>
    <row r="7" spans="1:22" ht="15" customHeight="1" x14ac:dyDescent="0.25">
      <c r="A7" s="863"/>
      <c r="B7" s="863"/>
      <c r="C7" s="863"/>
      <c r="D7" s="863"/>
      <c r="E7" s="863"/>
      <c r="F7" s="863"/>
      <c r="G7" s="863"/>
      <c r="H7" s="863"/>
      <c r="I7" s="863"/>
      <c r="J7" s="863"/>
      <c r="K7" s="863"/>
      <c r="L7" s="863"/>
      <c r="M7" s="863"/>
      <c r="N7" s="680"/>
      <c r="O7" s="680"/>
      <c r="P7" s="680"/>
      <c r="Q7" s="680"/>
      <c r="R7" s="680"/>
      <c r="S7" s="680"/>
      <c r="T7" s="680"/>
      <c r="U7" s="680"/>
      <c r="V7" s="680"/>
    </row>
    <row r="8" spans="1:22" ht="15" x14ac:dyDescent="0.25">
      <c r="A8" s="836" t="s">
        <v>1000</v>
      </c>
      <c r="B8" s="837"/>
      <c r="C8" s="837"/>
      <c r="D8" s="837"/>
      <c r="E8" s="837"/>
      <c r="F8" s="838"/>
      <c r="G8" s="839"/>
      <c r="H8" s="839"/>
      <c r="I8" s="839"/>
      <c r="J8" s="839"/>
      <c r="K8" s="839"/>
      <c r="L8" s="839"/>
      <c r="M8" s="839"/>
      <c r="N8" s="680"/>
      <c r="O8" s="680"/>
      <c r="P8" s="680"/>
      <c r="Q8" s="680"/>
      <c r="R8" s="680"/>
      <c r="S8" s="680"/>
      <c r="T8" s="680"/>
      <c r="U8" s="680"/>
      <c r="V8" s="680"/>
    </row>
    <row r="9" spans="1:22" ht="15" x14ac:dyDescent="0.25">
      <c r="F9" s="211"/>
      <c r="G9" s="835" t="s">
        <v>1001</v>
      </c>
      <c r="I9" s="366"/>
      <c r="J9" s="366"/>
      <c r="K9" s="366"/>
      <c r="L9" s="366"/>
      <c r="M9" s="366"/>
      <c r="N9" s="680"/>
      <c r="O9" s="680"/>
      <c r="P9" s="680"/>
      <c r="Q9" s="680"/>
      <c r="R9" s="680"/>
      <c r="S9" s="680"/>
      <c r="T9" s="680"/>
      <c r="U9" s="680"/>
      <c r="V9" s="680"/>
    </row>
    <row r="10" spans="1:22" ht="15" x14ac:dyDescent="0.25">
      <c r="B10" s="366"/>
      <c r="F10" s="366" t="s">
        <v>1002</v>
      </c>
      <c r="I10" s="366"/>
      <c r="J10" s="366"/>
      <c r="K10" s="366"/>
      <c r="L10" s="366"/>
      <c r="M10" s="366"/>
      <c r="N10" s="680"/>
      <c r="O10" s="680"/>
      <c r="P10" s="680"/>
      <c r="Q10" s="680"/>
      <c r="R10" s="680"/>
      <c r="S10" s="680"/>
      <c r="T10" s="680"/>
      <c r="U10" s="680"/>
      <c r="V10" s="680"/>
    </row>
    <row r="11" spans="1:22" ht="15" x14ac:dyDescent="0.25">
      <c r="B11" s="366"/>
      <c r="F11" s="211"/>
      <c r="G11" s="835" t="s">
        <v>1003</v>
      </c>
      <c r="I11" s="366"/>
      <c r="J11" s="366"/>
      <c r="K11" s="366"/>
      <c r="L11" s="366"/>
      <c r="M11" s="366"/>
      <c r="N11" s="680"/>
      <c r="O11" s="680"/>
      <c r="P11" s="680"/>
      <c r="Q11" s="680"/>
      <c r="R11" s="680"/>
      <c r="S11" s="680"/>
      <c r="T11" s="680"/>
      <c r="U11" s="680"/>
      <c r="V11" s="680"/>
    </row>
    <row r="12" spans="1:22" ht="15" x14ac:dyDescent="0.25">
      <c r="B12" s="366"/>
      <c r="F12" s="211"/>
      <c r="G12" s="835" t="s">
        <v>1004</v>
      </c>
      <c r="I12" s="366"/>
      <c r="J12" s="366"/>
      <c r="K12" s="366"/>
      <c r="L12" s="366"/>
      <c r="M12" s="366"/>
      <c r="N12" s="680"/>
      <c r="O12" s="680"/>
      <c r="P12" s="680"/>
      <c r="Q12" s="680"/>
      <c r="R12" s="680"/>
      <c r="S12" s="680"/>
      <c r="T12" s="680"/>
      <c r="U12" s="680"/>
      <c r="V12" s="680"/>
    </row>
    <row r="13" spans="1:22" ht="15" x14ac:dyDescent="0.25">
      <c r="B13" s="366"/>
      <c r="F13" s="211"/>
      <c r="G13" s="835" t="s">
        <v>1005</v>
      </c>
      <c r="I13" s="366"/>
      <c r="J13" s="366"/>
      <c r="K13" s="366"/>
      <c r="L13" s="366"/>
      <c r="M13" s="366"/>
      <c r="N13" s="680"/>
      <c r="O13" s="680"/>
      <c r="P13" s="680"/>
      <c r="Q13" s="680"/>
      <c r="R13" s="680"/>
      <c r="S13" s="680"/>
      <c r="T13" s="680"/>
      <c r="U13" s="680"/>
      <c r="V13" s="680"/>
    </row>
    <row r="14" spans="1:22" ht="15" x14ac:dyDescent="0.25">
      <c r="B14" s="366"/>
      <c r="F14" s="366"/>
      <c r="G14" s="835"/>
      <c r="I14" s="366"/>
      <c r="J14" s="366"/>
      <c r="K14" s="366"/>
      <c r="L14" s="366"/>
      <c r="M14" s="366"/>
      <c r="N14" s="680"/>
      <c r="O14" s="680"/>
      <c r="P14" s="680"/>
      <c r="Q14" s="680"/>
      <c r="R14" s="680"/>
      <c r="S14" s="680"/>
      <c r="T14" s="680"/>
      <c r="U14" s="680"/>
      <c r="V14" s="680"/>
    </row>
    <row r="15" spans="1:22" ht="15" x14ac:dyDescent="0.25">
      <c r="A15" s="836" t="s">
        <v>1006</v>
      </c>
      <c r="B15" s="836"/>
      <c r="C15" s="837"/>
      <c r="D15" s="837"/>
      <c r="E15" s="837"/>
      <c r="F15" s="838"/>
      <c r="G15" s="839"/>
      <c r="H15" s="839"/>
      <c r="I15" s="839"/>
      <c r="J15" s="839"/>
      <c r="K15" s="839"/>
      <c r="L15" s="839"/>
      <c r="M15" s="839"/>
      <c r="N15" s="840"/>
      <c r="O15" s="680"/>
      <c r="P15" s="680"/>
      <c r="Q15" s="680"/>
      <c r="R15" s="680"/>
      <c r="S15" s="680"/>
      <c r="T15" s="680"/>
      <c r="U15" s="680"/>
      <c r="V15" s="680"/>
    </row>
    <row r="16" spans="1:22" x14ac:dyDescent="0.25">
      <c r="B16" s="831"/>
      <c r="D16" s="832"/>
      <c r="E16" s="832"/>
      <c r="F16" s="212"/>
      <c r="G16" s="835" t="s">
        <v>6</v>
      </c>
      <c r="H16" s="832"/>
      <c r="I16" s="831"/>
      <c r="J16" s="831"/>
      <c r="K16" s="831"/>
      <c r="L16" s="841"/>
      <c r="M16" s="832"/>
      <c r="O16" s="680"/>
      <c r="P16" s="680"/>
      <c r="Q16" s="680"/>
      <c r="R16" s="680"/>
      <c r="S16" s="680"/>
      <c r="T16" s="680"/>
      <c r="U16" s="680"/>
      <c r="V16" s="680"/>
    </row>
    <row r="17" spans="1:22" x14ac:dyDescent="0.25">
      <c r="B17" s="831"/>
      <c r="D17" s="832"/>
      <c r="E17" s="832"/>
      <c r="F17" s="211"/>
      <c r="G17" s="885" t="s">
        <v>971</v>
      </c>
      <c r="H17" s="885"/>
      <c r="I17" s="885"/>
      <c r="J17" s="885"/>
      <c r="K17" s="885"/>
      <c r="L17" s="885"/>
      <c r="M17" s="885"/>
      <c r="O17" s="680"/>
      <c r="P17" s="680"/>
      <c r="Q17" s="680"/>
      <c r="R17" s="680"/>
      <c r="S17" s="680"/>
      <c r="T17" s="680"/>
      <c r="U17" s="680"/>
      <c r="V17" s="680"/>
    </row>
    <row r="18" spans="1:22" x14ac:dyDescent="0.25">
      <c r="B18" s="831"/>
      <c r="D18" s="832"/>
      <c r="E18" s="832"/>
      <c r="F18" s="212"/>
      <c r="G18" s="835" t="s">
        <v>18</v>
      </c>
      <c r="H18" s="832"/>
      <c r="I18" s="831"/>
      <c r="J18" s="831"/>
      <c r="K18" s="831"/>
      <c r="L18" s="841"/>
      <c r="M18" s="832"/>
      <c r="O18" s="680"/>
      <c r="P18" s="680"/>
      <c r="Q18" s="680"/>
      <c r="R18" s="680"/>
      <c r="S18" s="680"/>
      <c r="T18" s="680"/>
      <c r="U18" s="680"/>
      <c r="V18" s="680"/>
    </row>
    <row r="19" spans="1:22" ht="15" x14ac:dyDescent="0.25">
      <c r="F19" s="212"/>
      <c r="G19" s="680" t="s">
        <v>19</v>
      </c>
      <c r="N19" s="680"/>
      <c r="O19" s="680"/>
      <c r="P19" s="680"/>
      <c r="Q19" s="680"/>
      <c r="R19" s="680"/>
      <c r="S19" s="680"/>
      <c r="T19" s="680"/>
      <c r="U19" s="680"/>
      <c r="V19" s="680"/>
    </row>
    <row r="20" spans="1:22" ht="15" x14ac:dyDescent="0.25">
      <c r="B20" s="366"/>
      <c r="F20" s="211"/>
      <c r="G20" s="657" t="s">
        <v>972</v>
      </c>
      <c r="N20" s="680"/>
      <c r="O20" s="680"/>
      <c r="P20" s="680"/>
      <c r="Q20" s="680"/>
      <c r="R20" s="680"/>
      <c r="S20" s="680"/>
      <c r="T20" s="680"/>
      <c r="U20" s="680"/>
      <c r="V20" s="680"/>
    </row>
    <row r="21" spans="1:22" ht="15" x14ac:dyDescent="0.25">
      <c r="B21" s="366"/>
      <c r="F21" s="211"/>
      <c r="G21" s="657" t="s">
        <v>22</v>
      </c>
      <c r="N21" s="680"/>
      <c r="O21" s="680"/>
      <c r="P21" s="680"/>
      <c r="Q21" s="680"/>
      <c r="R21" s="680"/>
      <c r="S21" s="680"/>
      <c r="T21" s="680"/>
      <c r="U21" s="680"/>
      <c r="V21" s="680"/>
    </row>
    <row r="22" spans="1:22" ht="15" x14ac:dyDescent="0.25">
      <c r="B22" s="366"/>
      <c r="F22" s="211"/>
      <c r="G22" s="680" t="s">
        <v>1009</v>
      </c>
      <c r="N22" s="680"/>
      <c r="O22" s="680"/>
      <c r="P22" s="680"/>
      <c r="Q22" s="680"/>
      <c r="R22" s="680"/>
      <c r="S22" s="680"/>
      <c r="T22" s="680"/>
      <c r="U22" s="680"/>
      <c r="V22" s="680"/>
    </row>
    <row r="23" spans="1:22" ht="15" x14ac:dyDescent="0.25">
      <c r="B23" s="366"/>
      <c r="F23" s="211"/>
      <c r="G23" s="680" t="s">
        <v>27</v>
      </c>
      <c r="N23" s="680"/>
      <c r="O23" s="680"/>
      <c r="P23" s="680"/>
      <c r="Q23" s="680"/>
      <c r="R23" s="680"/>
      <c r="S23" s="680"/>
      <c r="T23" s="680"/>
      <c r="U23" s="680"/>
      <c r="V23" s="680"/>
    </row>
    <row r="24" spans="1:22" ht="15" x14ac:dyDescent="0.25">
      <c r="B24" s="366"/>
      <c r="F24" s="212"/>
      <c r="G24" s="680" t="s">
        <v>28</v>
      </c>
      <c r="N24" s="680"/>
      <c r="O24" s="680"/>
      <c r="P24" s="680"/>
      <c r="Q24" s="680"/>
      <c r="R24" s="680"/>
      <c r="S24" s="680"/>
      <c r="T24" s="680"/>
      <c r="U24" s="680"/>
      <c r="V24" s="680"/>
    </row>
    <row r="25" spans="1:22" ht="15" x14ac:dyDescent="0.25">
      <c r="B25" s="367" t="s">
        <v>4</v>
      </c>
      <c r="C25" s="842"/>
      <c r="D25" s="842"/>
      <c r="E25" s="842"/>
      <c r="F25" s="213"/>
      <c r="G25" s="842" t="s">
        <v>959</v>
      </c>
      <c r="H25" s="842"/>
      <c r="I25" s="842"/>
      <c r="J25" s="842"/>
      <c r="K25" s="842"/>
      <c r="L25" s="842"/>
      <c r="M25" s="842"/>
      <c r="N25" s="680"/>
      <c r="O25" s="680"/>
      <c r="P25" s="680"/>
      <c r="Q25" s="680"/>
      <c r="R25" s="680"/>
      <c r="S25" s="680"/>
      <c r="T25" s="680"/>
      <c r="U25" s="680"/>
      <c r="V25" s="680"/>
    </row>
    <row r="26" spans="1:22" ht="15" x14ac:dyDescent="0.25">
      <c r="G26" s="834"/>
      <c r="H26" s="834"/>
      <c r="I26" s="834"/>
      <c r="J26" s="834"/>
      <c r="K26" s="834"/>
      <c r="L26" s="834"/>
      <c r="M26" s="834"/>
      <c r="N26" s="680"/>
      <c r="O26" s="680"/>
      <c r="P26" s="680"/>
      <c r="Q26" s="680"/>
      <c r="R26" s="680"/>
      <c r="S26" s="680"/>
      <c r="T26" s="680"/>
      <c r="U26" s="680"/>
      <c r="V26" s="680"/>
    </row>
    <row r="27" spans="1:22" ht="15" x14ac:dyDescent="0.25">
      <c r="A27" s="836" t="s">
        <v>1008</v>
      </c>
      <c r="B27" s="837"/>
      <c r="C27" s="837"/>
      <c r="D27" s="837"/>
      <c r="E27" s="837"/>
      <c r="F27" s="838"/>
      <c r="G27" s="839"/>
      <c r="H27" s="839"/>
      <c r="I27" s="839"/>
      <c r="J27" s="839"/>
      <c r="K27" s="839"/>
      <c r="L27" s="839"/>
      <c r="M27" s="839"/>
      <c r="N27" s="680"/>
      <c r="O27" s="680"/>
      <c r="P27" s="680"/>
      <c r="Q27" s="680"/>
      <c r="R27" s="680"/>
      <c r="S27" s="680"/>
      <c r="T27" s="680"/>
      <c r="U27" s="680"/>
      <c r="V27" s="680"/>
    </row>
    <row r="28" spans="1:22" ht="15" x14ac:dyDescent="0.25">
      <c r="B28" s="366"/>
      <c r="F28" s="212"/>
      <c r="G28" s="680" t="s">
        <v>11</v>
      </c>
      <c r="H28" s="835"/>
      <c r="J28" s="366"/>
      <c r="K28" s="366"/>
      <c r="L28" s="366"/>
      <c r="M28" s="366"/>
      <c r="N28" s="680"/>
      <c r="O28" s="680"/>
      <c r="P28" s="680"/>
      <c r="Q28" s="680"/>
      <c r="R28" s="680"/>
      <c r="S28" s="680"/>
      <c r="T28" s="680"/>
      <c r="U28" s="680"/>
      <c r="V28" s="680"/>
    </row>
    <row r="29" spans="1:22" ht="15" x14ac:dyDescent="0.25">
      <c r="B29" s="366"/>
      <c r="F29" s="211"/>
      <c r="G29" s="680" t="s">
        <v>15</v>
      </c>
      <c r="N29" s="680"/>
      <c r="O29" s="680"/>
      <c r="P29" s="680"/>
      <c r="Q29" s="680"/>
      <c r="R29" s="680"/>
      <c r="S29" s="680"/>
      <c r="T29" s="680"/>
      <c r="U29" s="680"/>
      <c r="V29" s="680"/>
    </row>
    <row r="30" spans="1:22" ht="15" x14ac:dyDescent="0.25">
      <c r="B30" s="366"/>
      <c r="F30" s="211"/>
      <c r="G30" s="874" t="s">
        <v>1007</v>
      </c>
      <c r="H30" s="874"/>
      <c r="I30" s="874"/>
      <c r="J30" s="874"/>
      <c r="K30" s="874"/>
      <c r="L30" s="874"/>
      <c r="M30" s="874"/>
      <c r="N30" s="680"/>
      <c r="O30" s="680"/>
      <c r="P30" s="680"/>
      <c r="Q30" s="680"/>
      <c r="R30" s="680"/>
      <c r="S30" s="680"/>
      <c r="T30" s="680"/>
      <c r="U30" s="680"/>
      <c r="V30" s="680"/>
    </row>
    <row r="31" spans="1:22" ht="15" x14ac:dyDescent="0.25">
      <c r="F31" s="757"/>
      <c r="G31" s="757"/>
      <c r="H31" s="757"/>
      <c r="I31" s="757"/>
      <c r="J31" s="757"/>
      <c r="K31" s="757"/>
      <c r="L31" s="757"/>
      <c r="M31" s="757"/>
      <c r="N31" s="680"/>
      <c r="O31" s="680"/>
      <c r="P31" s="680"/>
      <c r="Q31" s="680"/>
      <c r="R31" s="680"/>
      <c r="S31" s="680"/>
      <c r="T31" s="680"/>
      <c r="U31" s="680"/>
      <c r="V31" s="680"/>
    </row>
    <row r="32" spans="1:22" ht="15.75" customHeight="1" x14ac:dyDescent="0.25">
      <c r="N32" s="680"/>
      <c r="O32" s="680"/>
      <c r="P32" s="680"/>
      <c r="Q32" s="680"/>
      <c r="R32" s="680"/>
      <c r="S32" s="680"/>
      <c r="T32" s="680"/>
      <c r="U32" s="680"/>
      <c r="V32" s="680"/>
    </row>
    <row r="33" spans="1:22" ht="15.75" customHeight="1" x14ac:dyDescent="0.25">
      <c r="N33" s="680"/>
      <c r="O33" s="680"/>
      <c r="P33" s="680"/>
      <c r="Q33" s="680"/>
      <c r="R33" s="680"/>
      <c r="S33" s="680"/>
      <c r="T33" s="680"/>
      <c r="U33" s="680"/>
      <c r="V33" s="680"/>
    </row>
    <row r="34" spans="1:22" ht="15.75" customHeight="1" x14ac:dyDescent="0.25">
      <c r="N34" s="680"/>
      <c r="O34" s="680"/>
      <c r="P34" s="680"/>
      <c r="Q34" s="680"/>
      <c r="R34" s="680"/>
      <c r="S34" s="680"/>
      <c r="T34" s="680"/>
      <c r="U34" s="680"/>
      <c r="V34" s="680"/>
    </row>
    <row r="35" spans="1:22" ht="15.75" customHeight="1" x14ac:dyDescent="0.25">
      <c r="N35" s="680"/>
      <c r="O35" s="680"/>
      <c r="P35" s="680"/>
      <c r="Q35" s="680"/>
      <c r="R35" s="680"/>
      <c r="S35" s="680"/>
      <c r="T35" s="680"/>
      <c r="U35" s="680"/>
      <c r="V35" s="680"/>
    </row>
    <row r="36" spans="1:22" ht="15.75" customHeight="1" x14ac:dyDescent="0.25">
      <c r="N36" s="680"/>
      <c r="O36" s="680"/>
      <c r="P36" s="680"/>
      <c r="Q36" s="680"/>
      <c r="R36" s="680"/>
      <c r="S36" s="680"/>
      <c r="T36" s="680"/>
      <c r="U36" s="680"/>
      <c r="V36" s="680"/>
    </row>
    <row r="37" spans="1:22" ht="15.75" customHeight="1" x14ac:dyDescent="0.25">
      <c r="N37" s="680"/>
      <c r="O37" s="680"/>
      <c r="P37" s="680"/>
      <c r="Q37" s="680"/>
      <c r="R37" s="680"/>
      <c r="S37" s="680"/>
      <c r="T37" s="680"/>
      <c r="U37" s="680"/>
      <c r="V37" s="680"/>
    </row>
    <row r="38" spans="1:22" x14ac:dyDescent="0.25">
      <c r="F38" s="833"/>
      <c r="G38" s="833"/>
      <c r="H38" s="833"/>
      <c r="I38" s="833"/>
      <c r="J38" s="833"/>
      <c r="K38" s="833"/>
      <c r="L38" s="833"/>
      <c r="M38" s="833"/>
      <c r="N38" s="680"/>
      <c r="O38" s="680"/>
      <c r="P38" s="680"/>
      <c r="Q38" s="680"/>
      <c r="R38" s="680"/>
      <c r="S38" s="680"/>
      <c r="T38" s="680"/>
      <c r="U38" s="680"/>
      <c r="V38" s="680"/>
    </row>
    <row r="39" spans="1:22" x14ac:dyDescent="0.25">
      <c r="F39" s="833"/>
      <c r="G39" s="833"/>
      <c r="H39" s="833"/>
      <c r="I39" s="833"/>
      <c r="J39" s="833"/>
      <c r="K39" s="833"/>
      <c r="L39" s="833"/>
      <c r="M39" s="833"/>
      <c r="N39" s="680"/>
      <c r="O39" s="680"/>
      <c r="P39" s="680"/>
      <c r="Q39" s="680"/>
      <c r="R39" s="680"/>
      <c r="S39" s="680"/>
      <c r="T39" s="680"/>
      <c r="U39" s="680"/>
      <c r="V39" s="680"/>
    </row>
    <row r="40" spans="1:22" x14ac:dyDescent="0.25">
      <c r="F40" s="833"/>
      <c r="G40" s="833"/>
      <c r="H40" s="833"/>
      <c r="I40" s="833"/>
      <c r="J40" s="833"/>
      <c r="K40" s="833"/>
      <c r="L40" s="833"/>
      <c r="M40" s="833"/>
      <c r="N40" s="680"/>
      <c r="O40" s="680"/>
      <c r="P40" s="680"/>
      <c r="Q40" s="680"/>
      <c r="R40" s="680"/>
      <c r="S40" s="680"/>
      <c r="T40" s="680"/>
      <c r="U40" s="680"/>
      <c r="V40" s="680"/>
    </row>
    <row r="41" spans="1:22" x14ac:dyDescent="0.25">
      <c r="F41" s="833"/>
      <c r="G41" s="833"/>
      <c r="H41" s="833"/>
      <c r="I41" s="833"/>
      <c r="J41" s="833"/>
      <c r="K41" s="833"/>
      <c r="L41" s="833"/>
      <c r="M41" s="833"/>
      <c r="N41" s="680"/>
      <c r="O41" s="680"/>
      <c r="P41" s="680"/>
      <c r="Q41" s="680"/>
      <c r="R41" s="680"/>
      <c r="S41" s="680"/>
      <c r="T41" s="680"/>
      <c r="U41" s="680"/>
      <c r="V41" s="680"/>
    </row>
    <row r="42" spans="1:22" x14ac:dyDescent="0.25">
      <c r="F42" s="833"/>
      <c r="G42" s="833"/>
      <c r="H42" s="833"/>
      <c r="I42" s="833"/>
      <c r="J42" s="833"/>
      <c r="K42" s="833"/>
      <c r="L42" s="833"/>
      <c r="M42" s="833"/>
      <c r="N42" s="680"/>
      <c r="O42" s="680"/>
      <c r="P42" s="680"/>
      <c r="Q42" s="680"/>
      <c r="R42" s="680"/>
      <c r="S42" s="680"/>
      <c r="T42" s="680"/>
      <c r="U42" s="680"/>
      <c r="V42" s="680"/>
    </row>
    <row r="43" spans="1:22" x14ac:dyDescent="0.25">
      <c r="F43" s="833"/>
      <c r="G43" s="833"/>
      <c r="H43" s="833"/>
      <c r="I43" s="833"/>
      <c r="J43" s="833"/>
      <c r="K43" s="833"/>
      <c r="L43" s="833"/>
      <c r="M43" s="833"/>
      <c r="N43" s="680"/>
      <c r="O43" s="680"/>
      <c r="P43" s="680"/>
      <c r="Q43" s="680"/>
      <c r="R43" s="680"/>
      <c r="S43" s="680"/>
      <c r="T43" s="680"/>
      <c r="U43" s="680"/>
      <c r="V43" s="680"/>
    </row>
    <row r="44" spans="1:22" x14ac:dyDescent="0.25">
      <c r="F44" s="833"/>
      <c r="G44" s="833"/>
      <c r="H44" s="833"/>
      <c r="I44" s="833"/>
      <c r="J44" s="833"/>
      <c r="K44" s="833"/>
      <c r="L44" s="833"/>
      <c r="M44" s="833"/>
      <c r="N44" s="680"/>
      <c r="O44" s="680"/>
      <c r="P44" s="680"/>
      <c r="Q44" s="680"/>
      <c r="R44" s="680"/>
      <c r="S44" s="680"/>
      <c r="T44" s="680"/>
      <c r="U44" s="680"/>
      <c r="V44" s="680"/>
    </row>
    <row r="45" spans="1:22" x14ac:dyDescent="0.25">
      <c r="F45" s="833"/>
      <c r="G45" s="833"/>
      <c r="H45" s="833"/>
      <c r="I45" s="833"/>
      <c r="J45" s="833"/>
      <c r="K45" s="833"/>
      <c r="L45" s="833"/>
      <c r="M45" s="833"/>
      <c r="N45" s="680"/>
      <c r="O45" s="680"/>
      <c r="P45" s="680"/>
      <c r="Q45" s="680"/>
      <c r="R45" s="680"/>
      <c r="S45" s="680"/>
      <c r="T45" s="680"/>
      <c r="U45" s="680"/>
      <c r="V45" s="680"/>
    </row>
    <row r="46" spans="1:22" s="833" customFormat="1" x14ac:dyDescent="0.25">
      <c r="A46" s="680"/>
      <c r="B46" s="680"/>
      <c r="C46" s="680"/>
      <c r="D46" s="680"/>
      <c r="E46" s="680"/>
    </row>
    <row r="47" spans="1:22" s="833" customFormat="1" x14ac:dyDescent="0.25">
      <c r="A47" s="680"/>
      <c r="B47" s="680"/>
      <c r="C47" s="680"/>
      <c r="D47" s="680"/>
      <c r="E47" s="680"/>
    </row>
    <row r="48" spans="1:22" s="833" customFormat="1" x14ac:dyDescent="0.25">
      <c r="A48" s="680"/>
      <c r="B48" s="680"/>
      <c r="C48" s="680"/>
      <c r="D48" s="680"/>
      <c r="E48" s="680"/>
    </row>
    <row r="49" spans="1:22" s="833" customFormat="1" x14ac:dyDescent="0.25">
      <c r="A49" s="680"/>
      <c r="B49" s="680"/>
      <c r="C49" s="680"/>
      <c r="D49" s="680"/>
      <c r="E49" s="680"/>
    </row>
    <row r="50" spans="1:22" s="833" customFormat="1" x14ac:dyDescent="0.25">
      <c r="A50" s="680"/>
      <c r="B50" s="680"/>
      <c r="C50" s="680"/>
      <c r="D50" s="680"/>
      <c r="E50" s="680"/>
    </row>
    <row r="51" spans="1:22" s="833" customFormat="1" x14ac:dyDescent="0.25">
      <c r="A51" s="680"/>
      <c r="B51" s="680"/>
      <c r="C51" s="680"/>
      <c r="D51" s="680"/>
      <c r="E51" s="680"/>
    </row>
    <row r="52" spans="1:22" s="833" customFormat="1" x14ac:dyDescent="0.25">
      <c r="A52" s="680"/>
      <c r="B52" s="680"/>
      <c r="C52" s="680"/>
      <c r="D52" s="680"/>
      <c r="E52" s="680"/>
    </row>
    <row r="53" spans="1:22" s="833" customFormat="1" x14ac:dyDescent="0.25">
      <c r="A53" s="680"/>
      <c r="B53" s="680"/>
      <c r="C53" s="680"/>
      <c r="D53" s="680"/>
      <c r="E53" s="680"/>
    </row>
    <row r="54" spans="1:22" s="833" customFormat="1" x14ac:dyDescent="0.25">
      <c r="A54" s="680"/>
      <c r="B54" s="680"/>
      <c r="C54" s="680"/>
      <c r="D54" s="680"/>
      <c r="E54" s="680"/>
    </row>
    <row r="55" spans="1:22" s="833" customFormat="1" x14ac:dyDescent="0.25">
      <c r="A55" s="680"/>
      <c r="B55" s="680"/>
      <c r="C55" s="680"/>
      <c r="D55" s="680"/>
      <c r="E55" s="680"/>
    </row>
    <row r="56" spans="1:22" s="833" customFormat="1" x14ac:dyDescent="0.25">
      <c r="A56" s="680"/>
      <c r="B56" s="680"/>
      <c r="C56" s="680"/>
      <c r="D56" s="680"/>
      <c r="E56" s="680"/>
    </row>
    <row r="57" spans="1:22" s="833" customFormat="1" x14ac:dyDescent="0.25">
      <c r="A57" s="680"/>
      <c r="B57" s="680"/>
      <c r="C57" s="680"/>
      <c r="D57" s="680"/>
      <c r="E57" s="680"/>
    </row>
    <row r="58" spans="1:22" s="833" customFormat="1" x14ac:dyDescent="0.25">
      <c r="A58" s="680"/>
      <c r="B58" s="680"/>
      <c r="C58" s="680"/>
      <c r="D58" s="680"/>
      <c r="E58" s="680"/>
    </row>
    <row r="59" spans="1:22" x14ac:dyDescent="0.25">
      <c r="F59" s="833"/>
      <c r="G59" s="833"/>
      <c r="H59" s="833"/>
      <c r="I59" s="833"/>
      <c r="J59" s="833"/>
      <c r="K59" s="833"/>
      <c r="L59" s="833"/>
      <c r="M59" s="833"/>
      <c r="N59" s="680"/>
      <c r="O59" s="680"/>
      <c r="P59" s="680"/>
      <c r="Q59" s="680"/>
      <c r="R59" s="680"/>
      <c r="S59" s="680"/>
      <c r="T59" s="680"/>
      <c r="U59" s="680"/>
      <c r="V59" s="680"/>
    </row>
  </sheetData>
  <sheetProtection selectLockedCells="1" selectUnlockedCells="1"/>
  <mergeCells count="5">
    <mergeCell ref="A1:M1"/>
    <mergeCell ref="A2:M2"/>
    <mergeCell ref="A4:M6"/>
    <mergeCell ref="G17:M17"/>
    <mergeCell ref="G30:M30"/>
  </mergeCells>
  <pageMargins left="0.7" right="0.7" top="0.75" bottom="0.75" header="0.3" footer="0.3"/>
  <pageSetup scale="81" fitToHeight="0" orientation="portrait" r:id="rId1"/>
  <headerFooter differentFirst="1">
    <oddFooter>&amp;R&amp;P of &amp;N</oddFooter>
    <firstFooter>&amp;R&amp;P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F7D35-A343-40A9-A1CA-DB81BCDFBF0B}">
  <sheetPr codeName="Sheet5">
    <tabColor rgb="FFCCFFCC"/>
  </sheetPr>
  <dimension ref="A1:G12"/>
  <sheetViews>
    <sheetView showGridLines="0" zoomScale="90" zoomScaleNormal="90" workbookViewId="0">
      <selection activeCell="D30" sqref="D30"/>
    </sheetView>
  </sheetViews>
  <sheetFormatPr defaultRowHeight="15" x14ac:dyDescent="0.25"/>
  <cols>
    <col min="1" max="1" width="3.140625" customWidth="1"/>
    <col min="2" max="2" width="3.85546875" customWidth="1"/>
    <col min="3" max="3" width="1.85546875" customWidth="1"/>
    <col min="4" max="4" width="30" customWidth="1"/>
    <col min="5" max="5" width="2.28515625" customWidth="1"/>
    <col min="6" max="6" width="4.7109375" customWidth="1"/>
    <col min="7" max="7" width="21.7109375" customWidth="1"/>
  </cols>
  <sheetData>
    <row r="1" spans="1:7" ht="18.75" x14ac:dyDescent="0.3">
      <c r="B1" s="888" t="s">
        <v>1012</v>
      </c>
      <c r="C1" s="888"/>
      <c r="D1" s="888"/>
      <c r="E1" s="888"/>
      <c r="F1" s="888"/>
      <c r="G1" s="888"/>
    </row>
    <row r="3" spans="1:7" ht="27.75" customHeight="1" x14ac:dyDescent="0.25">
      <c r="A3" s="889" t="s">
        <v>1013</v>
      </c>
      <c r="B3" s="889"/>
      <c r="C3" s="889"/>
      <c r="D3" s="889"/>
      <c r="E3" s="889"/>
      <c r="F3" s="889"/>
      <c r="G3" s="889"/>
    </row>
    <row r="5" spans="1:7" x14ac:dyDescent="0.25">
      <c r="A5" s="215" t="s">
        <v>1014</v>
      </c>
    </row>
    <row r="6" spans="1:7" ht="35.1" customHeight="1" x14ac:dyDescent="0.25">
      <c r="B6" s="889" t="s">
        <v>1015</v>
      </c>
      <c r="C6" s="889"/>
      <c r="D6" s="889"/>
      <c r="E6" s="889"/>
      <c r="F6" s="889"/>
      <c r="G6" s="889"/>
    </row>
    <row r="7" spans="1:7" ht="15" customHeight="1" x14ac:dyDescent="0.25">
      <c r="A7" s="215" t="s">
        <v>1016</v>
      </c>
      <c r="B7" s="866"/>
      <c r="C7" s="866"/>
      <c r="D7" s="866"/>
      <c r="E7" s="866"/>
      <c r="F7" s="866"/>
      <c r="G7" s="866"/>
    </row>
    <row r="8" spans="1:7" ht="35.1" customHeight="1" x14ac:dyDescent="0.25">
      <c r="B8" s="889" t="s">
        <v>1017</v>
      </c>
      <c r="C8" s="889"/>
      <c r="D8" s="889"/>
      <c r="E8" s="889"/>
      <c r="F8" s="889"/>
      <c r="G8" s="889"/>
    </row>
    <row r="10" spans="1:7" x14ac:dyDescent="0.25">
      <c r="A10" s="867"/>
      <c r="D10" s="868" t="s">
        <v>568</v>
      </c>
      <c r="E10" s="865"/>
      <c r="F10" s="890" t="s">
        <v>1018</v>
      </c>
      <c r="G10" s="890"/>
    </row>
    <row r="11" spans="1:7" x14ac:dyDescent="0.25">
      <c r="A11" s="867"/>
      <c r="D11" s="868" t="s">
        <v>1019</v>
      </c>
      <c r="E11" s="865"/>
      <c r="F11" s="886">
        <v>1</v>
      </c>
      <c r="G11" s="887"/>
    </row>
    <row r="12" spans="1:7" ht="15.75" x14ac:dyDescent="0.25">
      <c r="D12" s="869" t="s">
        <v>1020</v>
      </c>
      <c r="E12" s="870"/>
      <c r="F12" s="870"/>
      <c r="G12" s="871">
        <f>IF(F10="Commission", SUM(7500, ((F11-1)*1000)), SUM(4000, ((F11-1)*1000)))</f>
        <v>7500</v>
      </c>
    </row>
  </sheetData>
  <mergeCells count="6">
    <mergeCell ref="F11:G11"/>
    <mergeCell ref="B1:G1"/>
    <mergeCell ref="A3:G3"/>
    <mergeCell ref="B6:G6"/>
    <mergeCell ref="B8:G8"/>
    <mergeCell ref="F10:G1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sheetPr>
  <dimension ref="B1:I18"/>
  <sheetViews>
    <sheetView zoomScale="80" zoomScaleNormal="80" workbookViewId="0"/>
  </sheetViews>
  <sheetFormatPr defaultColWidth="9.140625" defaultRowHeight="15" x14ac:dyDescent="0.25"/>
  <cols>
    <col min="1" max="1" width="2.5703125" style="318" customWidth="1"/>
    <col min="2" max="2" width="32.42578125" style="318" customWidth="1"/>
    <col min="3" max="3" width="12.140625" style="318" customWidth="1"/>
    <col min="4" max="4" width="10.140625" style="318" customWidth="1"/>
    <col min="5" max="5" width="13.140625" style="318" customWidth="1"/>
    <col min="6" max="6" width="12.140625" style="318" customWidth="1"/>
    <col min="7" max="7" width="12.42578125" style="318" customWidth="1"/>
    <col min="8" max="8" width="12.85546875" style="318" customWidth="1"/>
    <col min="9" max="9" width="12.42578125" style="318" customWidth="1"/>
    <col min="10" max="10" width="13.140625" style="318" customWidth="1"/>
    <col min="11" max="11" width="15.140625" style="318" customWidth="1"/>
    <col min="12" max="12" width="2.5703125" style="318" customWidth="1"/>
    <col min="13" max="16384" width="9.140625" style="318"/>
  </cols>
  <sheetData>
    <row r="1" spans="2:9" ht="18.75" x14ac:dyDescent="0.3">
      <c r="B1" s="891" t="s">
        <v>90</v>
      </c>
      <c r="C1" s="891"/>
      <c r="D1" s="891"/>
      <c r="E1" s="891"/>
      <c r="F1" s="891"/>
      <c r="G1" s="891"/>
      <c r="H1" s="891"/>
      <c r="I1" s="891"/>
    </row>
    <row r="2" spans="2:9" ht="13.5" customHeight="1" x14ac:dyDescent="0.25">
      <c r="B2" s="899" t="s">
        <v>954</v>
      </c>
      <c r="C2" s="899"/>
      <c r="D2" s="899"/>
      <c r="E2" s="899"/>
      <c r="F2" s="899"/>
      <c r="G2" s="899"/>
      <c r="H2" s="899"/>
      <c r="I2" s="899"/>
    </row>
    <row r="3" spans="2:9" ht="15.75" thickBot="1" x14ac:dyDescent="0.3"/>
    <row r="4" spans="2:9" ht="15" customHeight="1" x14ac:dyDescent="0.25">
      <c r="B4" s="892" t="s">
        <v>91</v>
      </c>
      <c r="C4" s="894" t="s">
        <v>92</v>
      </c>
      <c r="D4" s="895"/>
      <c r="E4" s="896"/>
      <c r="F4" s="894" t="s">
        <v>93</v>
      </c>
      <c r="G4" s="895"/>
      <c r="H4" s="896"/>
      <c r="I4" s="897" t="s">
        <v>88</v>
      </c>
    </row>
    <row r="5" spans="2:9" ht="51.75" thickBot="1" x14ac:dyDescent="0.3">
      <c r="B5" s="893"/>
      <c r="C5" s="372" t="s">
        <v>94</v>
      </c>
      <c r="D5" s="373" t="s">
        <v>95</v>
      </c>
      <c r="E5" s="374" t="s">
        <v>92</v>
      </c>
      <c r="F5" s="372" t="s">
        <v>96</v>
      </c>
      <c r="G5" s="373" t="s">
        <v>97</v>
      </c>
      <c r="H5" s="374" t="s">
        <v>93</v>
      </c>
      <c r="I5" s="898"/>
    </row>
    <row r="6" spans="2:9" x14ac:dyDescent="0.25">
      <c r="B6" s="319"/>
      <c r="C6" s="320"/>
      <c r="D6" s="321"/>
      <c r="E6" s="322">
        <f>IFERROR(C6/(C6+D6), 0)</f>
        <v>0</v>
      </c>
      <c r="F6" s="220"/>
      <c r="G6" s="217"/>
      <c r="H6" s="322" t="str">
        <f>IF(F6=0,"",F6/(F6+G6))</f>
        <v/>
      </c>
      <c r="I6" s="345">
        <f>MIN(E6,H6)</f>
        <v>0</v>
      </c>
    </row>
    <row r="7" spans="2:9" x14ac:dyDescent="0.25">
      <c r="B7" s="323"/>
      <c r="C7" s="320"/>
      <c r="D7" s="321"/>
      <c r="E7" s="322">
        <f>IFERROR(C7/(C7+D7), 0)</f>
        <v>0</v>
      </c>
      <c r="F7" s="221"/>
      <c r="G7" s="218"/>
      <c r="H7" s="322" t="str">
        <f t="shared" ref="H7:H17" si="0">IF(F7=0,"",F7/(F7+G7))</f>
        <v/>
      </c>
      <c r="I7" s="346">
        <f t="shared" ref="I7:I18" si="1">MIN(E7,H7)</f>
        <v>0</v>
      </c>
    </row>
    <row r="8" spans="2:9" x14ac:dyDescent="0.25">
      <c r="B8" s="323"/>
      <c r="C8" s="320"/>
      <c r="D8" s="321"/>
      <c r="E8" s="322">
        <f>IFERROR(C8/(C8+D8), 0)</f>
        <v>0</v>
      </c>
      <c r="F8" s="221"/>
      <c r="G8" s="218"/>
      <c r="H8" s="322" t="str">
        <f t="shared" si="0"/>
        <v/>
      </c>
      <c r="I8" s="346">
        <f t="shared" si="1"/>
        <v>0</v>
      </c>
    </row>
    <row r="9" spans="2:9" x14ac:dyDescent="0.25">
      <c r="B9" s="323"/>
      <c r="C9" s="320"/>
      <c r="D9" s="321"/>
      <c r="E9" s="322">
        <f t="shared" ref="E9:E17" si="2">IFERROR(C9/(C9+D9), 0)</f>
        <v>0</v>
      </c>
      <c r="F9" s="221"/>
      <c r="G9" s="218"/>
      <c r="H9" s="322" t="str">
        <f t="shared" si="0"/>
        <v/>
      </c>
      <c r="I9" s="346">
        <f t="shared" si="1"/>
        <v>0</v>
      </c>
    </row>
    <row r="10" spans="2:9" x14ac:dyDescent="0.25">
      <c r="B10" s="323"/>
      <c r="C10" s="320"/>
      <c r="D10" s="321"/>
      <c r="E10" s="322">
        <f t="shared" si="2"/>
        <v>0</v>
      </c>
      <c r="F10" s="221"/>
      <c r="G10" s="218"/>
      <c r="H10" s="322" t="str">
        <f t="shared" si="0"/>
        <v/>
      </c>
      <c r="I10" s="346">
        <f t="shared" si="1"/>
        <v>0</v>
      </c>
    </row>
    <row r="11" spans="2:9" x14ac:dyDescent="0.25">
      <c r="B11" s="323"/>
      <c r="C11" s="320"/>
      <c r="D11" s="321"/>
      <c r="E11" s="322">
        <f t="shared" si="2"/>
        <v>0</v>
      </c>
      <c r="F11" s="221"/>
      <c r="G11" s="218"/>
      <c r="H11" s="322" t="str">
        <f t="shared" si="0"/>
        <v/>
      </c>
      <c r="I11" s="346">
        <f t="shared" si="1"/>
        <v>0</v>
      </c>
    </row>
    <row r="12" spans="2:9" x14ac:dyDescent="0.25">
      <c r="B12" s="323"/>
      <c r="C12" s="320"/>
      <c r="D12" s="321"/>
      <c r="E12" s="322">
        <f t="shared" si="2"/>
        <v>0</v>
      </c>
      <c r="F12" s="221"/>
      <c r="G12" s="218"/>
      <c r="H12" s="322" t="str">
        <f t="shared" si="0"/>
        <v/>
      </c>
      <c r="I12" s="346">
        <f t="shared" si="1"/>
        <v>0</v>
      </c>
    </row>
    <row r="13" spans="2:9" x14ac:dyDescent="0.25">
      <c r="B13" s="323"/>
      <c r="C13" s="320"/>
      <c r="D13" s="321"/>
      <c r="E13" s="322">
        <f t="shared" si="2"/>
        <v>0</v>
      </c>
      <c r="F13" s="221"/>
      <c r="G13" s="218"/>
      <c r="H13" s="322" t="str">
        <f t="shared" si="0"/>
        <v/>
      </c>
      <c r="I13" s="346">
        <f t="shared" si="1"/>
        <v>0</v>
      </c>
    </row>
    <row r="14" spans="2:9" x14ac:dyDescent="0.25">
      <c r="B14" s="323"/>
      <c r="C14" s="320"/>
      <c r="D14" s="321"/>
      <c r="E14" s="322">
        <f t="shared" si="2"/>
        <v>0</v>
      </c>
      <c r="F14" s="221"/>
      <c r="G14" s="218"/>
      <c r="H14" s="322" t="str">
        <f t="shared" si="0"/>
        <v/>
      </c>
      <c r="I14" s="346">
        <f t="shared" si="1"/>
        <v>0</v>
      </c>
    </row>
    <row r="15" spans="2:9" x14ac:dyDescent="0.25">
      <c r="B15" s="323"/>
      <c r="C15" s="320"/>
      <c r="D15" s="321"/>
      <c r="E15" s="322">
        <f t="shared" si="2"/>
        <v>0</v>
      </c>
      <c r="F15" s="221"/>
      <c r="G15" s="218"/>
      <c r="H15" s="322" t="str">
        <f t="shared" si="0"/>
        <v/>
      </c>
      <c r="I15" s="346">
        <f t="shared" si="1"/>
        <v>0</v>
      </c>
    </row>
    <row r="16" spans="2:9" x14ac:dyDescent="0.25">
      <c r="B16" s="323"/>
      <c r="C16" s="320"/>
      <c r="D16" s="321"/>
      <c r="E16" s="322">
        <f t="shared" si="2"/>
        <v>0</v>
      </c>
      <c r="F16" s="222"/>
      <c r="G16" s="223"/>
      <c r="H16" s="322" t="str">
        <f t="shared" si="0"/>
        <v/>
      </c>
      <c r="I16" s="346">
        <f t="shared" si="1"/>
        <v>0</v>
      </c>
    </row>
    <row r="17" spans="2:9" x14ac:dyDescent="0.25">
      <c r="B17" s="324"/>
      <c r="C17" s="325"/>
      <c r="D17" s="326"/>
      <c r="E17" s="322">
        <f t="shared" si="2"/>
        <v>0</v>
      </c>
      <c r="F17" s="224"/>
      <c r="G17" s="219"/>
      <c r="H17" s="327" t="str">
        <f t="shared" si="0"/>
        <v/>
      </c>
      <c r="I17" s="347">
        <f t="shared" si="1"/>
        <v>0</v>
      </c>
    </row>
    <row r="18" spans="2:9" ht="15.75" thickBot="1" x14ac:dyDescent="0.3">
      <c r="B18" s="375" t="s">
        <v>89</v>
      </c>
      <c r="C18" s="376">
        <f>SUM(C6:C17)</f>
        <v>0</v>
      </c>
      <c r="D18" s="377">
        <f>SUM(D6:D17)</f>
        <v>0</v>
      </c>
      <c r="E18" s="378" t="str">
        <f>IF(D18=0,"",C18/(C18+D18))</f>
        <v/>
      </c>
      <c r="F18" s="376">
        <f>SUM(F6:F17)</f>
        <v>0</v>
      </c>
      <c r="G18" s="377">
        <f>SUM(G6:G17)</f>
        <v>0</v>
      </c>
      <c r="H18" s="379">
        <f>IFERROR(F18/(F18+G18), 0)</f>
        <v>0</v>
      </c>
      <c r="I18" s="380">
        <f t="shared" si="1"/>
        <v>0</v>
      </c>
    </row>
  </sheetData>
  <sheetProtection formatCells="0" formatColumns="0" formatRows="0" insertColumns="0" insertRows="0"/>
  <customSheetViews>
    <customSheetView guid="{DFED3BBB-AA3A-47A0-B9A6-455515EE166B}" showPageBreaks="1" printArea="1" topLeftCell="A19">
      <selection activeCell="B1" sqref="B1:K1"/>
      <pageMargins left="0" right="0" top="0" bottom="0" header="0" footer="0"/>
      <pageSetup scale="80" firstPageNumber="5" orientation="landscape" r:id="rId1"/>
      <headerFooter>
        <oddFooter>&amp;R&amp;A, &amp;P</oddFooter>
      </headerFooter>
    </customSheetView>
    <customSheetView guid="{BF20CC56-EA05-47B4-8174-543B4536EDD8}" showPageBreaks="1" printArea="1" topLeftCell="A7">
      <selection activeCell="B6" sqref="B6"/>
      <pageMargins left="0" right="0" top="0" bottom="0" header="0" footer="0"/>
      <pageSetup scale="80" firstPageNumber="5" orientation="landscape" r:id="rId2"/>
      <headerFooter>
        <oddFooter>&amp;R&amp;A, &amp;P</oddFooter>
      </headerFooter>
    </customSheetView>
  </customSheetViews>
  <mergeCells count="6">
    <mergeCell ref="B1:I1"/>
    <mergeCell ref="B4:B5"/>
    <mergeCell ref="C4:E4"/>
    <mergeCell ref="F4:H4"/>
    <mergeCell ref="I4:I5"/>
    <mergeCell ref="B2:I2"/>
  </mergeCells>
  <pageMargins left="0.7" right="0.7" top="0.75" bottom="0.75" header="0.3" footer="0.3"/>
  <pageSetup scale="88" firstPageNumber="5" orientation="landscape" r:id="rId3"/>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01B8-7834-4041-90F2-2CDDE44DBAF2}">
  <sheetPr codeName="Sheet29"/>
  <dimension ref="A1:I13"/>
  <sheetViews>
    <sheetView workbookViewId="0"/>
  </sheetViews>
  <sheetFormatPr defaultRowHeight="15" x14ac:dyDescent="0.25"/>
  <cols>
    <col min="1" max="1" width="8.42578125" bestFit="1" customWidth="1"/>
    <col min="2" max="3" width="12.85546875" bestFit="1" customWidth="1"/>
    <col min="4" max="4" width="8" bestFit="1" customWidth="1"/>
    <col min="5" max="5" width="21" bestFit="1" customWidth="1"/>
    <col min="6" max="6" width="22.28515625" bestFit="1" customWidth="1"/>
    <col min="7" max="7" width="24.140625" bestFit="1" customWidth="1"/>
    <col min="8" max="8" width="22.140625" bestFit="1" customWidth="1"/>
    <col min="9" max="9" width="7" bestFit="1" customWidth="1"/>
  </cols>
  <sheetData>
    <row r="1" spans="1:9" x14ac:dyDescent="0.25">
      <c r="A1" t="s">
        <v>98</v>
      </c>
      <c r="B1" s="684" t="s">
        <v>99</v>
      </c>
      <c r="C1" s="684" t="s">
        <v>100</v>
      </c>
      <c r="D1" s="684" t="s">
        <v>101</v>
      </c>
      <c r="E1" s="684" t="s">
        <v>102</v>
      </c>
      <c r="F1" s="685" t="s">
        <v>103</v>
      </c>
      <c r="G1" s="684" t="s">
        <v>104</v>
      </c>
      <c r="H1" s="684" t="s">
        <v>105</v>
      </c>
      <c r="I1" s="684" t="s">
        <v>106</v>
      </c>
    </row>
    <row r="2" spans="1:9" x14ac:dyDescent="0.25">
      <c r="B2" t="e">
        <f>'Applicable Fraction Calc'!#REF!</f>
        <v>#REF!</v>
      </c>
      <c r="D2" t="e">
        <f>'Applicable Fraction Calc'!#REF!</f>
        <v>#REF!</v>
      </c>
      <c r="E2" s="658" t="e">
        <f>'Applicable Fraction Calc'!#REF!</f>
        <v>#REF!</v>
      </c>
      <c r="F2" s="658" t="e">
        <f>'Applicable Fraction Calc'!#REF!</f>
        <v>#REF!</v>
      </c>
      <c r="G2" s="658" t="e">
        <f>'Applicable Fraction Calc'!#REF!</f>
        <v>#REF!</v>
      </c>
      <c r="H2" s="686" t="e">
        <f>'Applicable Fraction Calc'!#REF!</f>
        <v>#REF!</v>
      </c>
    </row>
    <row r="3" spans="1:9" x14ac:dyDescent="0.25">
      <c r="B3" t="e">
        <f>'Applicable Fraction Calc'!#REF!</f>
        <v>#REF!</v>
      </c>
      <c r="D3" t="e">
        <f>'Applicable Fraction Calc'!#REF!</f>
        <v>#REF!</v>
      </c>
      <c r="E3" s="658" t="e">
        <f>'Applicable Fraction Calc'!#REF!</f>
        <v>#REF!</v>
      </c>
      <c r="F3" s="658" t="e">
        <f>'Applicable Fraction Calc'!#REF!</f>
        <v>#REF!</v>
      </c>
      <c r="G3" s="658" t="e">
        <f>'Applicable Fraction Calc'!#REF!</f>
        <v>#REF!</v>
      </c>
      <c r="H3" s="686" t="e">
        <f>'Applicable Fraction Calc'!#REF!</f>
        <v>#REF!</v>
      </c>
    </row>
    <row r="4" spans="1:9" x14ac:dyDescent="0.25">
      <c r="B4" t="e">
        <f>'Applicable Fraction Calc'!#REF!</f>
        <v>#REF!</v>
      </c>
      <c r="D4" t="e">
        <f>'Applicable Fraction Calc'!#REF!</f>
        <v>#REF!</v>
      </c>
      <c r="E4" s="658" t="e">
        <f>'Applicable Fraction Calc'!#REF!</f>
        <v>#REF!</v>
      </c>
      <c r="F4" s="658" t="e">
        <f>'Applicable Fraction Calc'!#REF!</f>
        <v>#REF!</v>
      </c>
      <c r="G4" s="658" t="e">
        <f>'Applicable Fraction Calc'!#REF!</f>
        <v>#REF!</v>
      </c>
      <c r="H4" s="686" t="e">
        <f>'Applicable Fraction Calc'!#REF!</f>
        <v>#REF!</v>
      </c>
    </row>
    <row r="5" spans="1:9" x14ac:dyDescent="0.25">
      <c r="B5" t="e">
        <f>'Applicable Fraction Calc'!#REF!</f>
        <v>#REF!</v>
      </c>
      <c r="D5" t="e">
        <f>'Applicable Fraction Calc'!#REF!</f>
        <v>#REF!</v>
      </c>
      <c r="E5" s="658" t="e">
        <f>'Applicable Fraction Calc'!#REF!</f>
        <v>#REF!</v>
      </c>
      <c r="F5" s="658" t="e">
        <f>'Applicable Fraction Calc'!#REF!</f>
        <v>#REF!</v>
      </c>
      <c r="G5" s="658" t="e">
        <f>'Applicable Fraction Calc'!#REF!</f>
        <v>#REF!</v>
      </c>
      <c r="H5" s="686" t="e">
        <f>'Applicable Fraction Calc'!#REF!</f>
        <v>#REF!</v>
      </c>
    </row>
    <row r="6" spans="1:9" x14ac:dyDescent="0.25">
      <c r="B6" t="e">
        <f>'Applicable Fraction Calc'!#REF!</f>
        <v>#REF!</v>
      </c>
      <c r="D6" t="e">
        <f>'Applicable Fraction Calc'!#REF!</f>
        <v>#REF!</v>
      </c>
      <c r="E6" s="658" t="e">
        <f>'Applicable Fraction Calc'!#REF!</f>
        <v>#REF!</v>
      </c>
      <c r="F6" s="658" t="e">
        <f>'Applicable Fraction Calc'!#REF!</f>
        <v>#REF!</v>
      </c>
      <c r="G6" s="658" t="e">
        <f>'Applicable Fraction Calc'!#REF!</f>
        <v>#REF!</v>
      </c>
      <c r="H6" s="686" t="e">
        <f>'Applicable Fraction Calc'!#REF!</f>
        <v>#REF!</v>
      </c>
    </row>
    <row r="7" spans="1:9" x14ac:dyDescent="0.25">
      <c r="B7" t="e">
        <f>'Applicable Fraction Calc'!#REF!</f>
        <v>#REF!</v>
      </c>
      <c r="D7" t="e">
        <f>'Applicable Fraction Calc'!#REF!</f>
        <v>#REF!</v>
      </c>
      <c r="E7" s="658" t="e">
        <f>'Applicable Fraction Calc'!#REF!</f>
        <v>#REF!</v>
      </c>
      <c r="F7" s="658" t="e">
        <f>'Applicable Fraction Calc'!#REF!</f>
        <v>#REF!</v>
      </c>
      <c r="G7" s="658" t="e">
        <f>'Applicable Fraction Calc'!#REF!</f>
        <v>#REF!</v>
      </c>
      <c r="H7" s="686" t="e">
        <f>'Applicable Fraction Calc'!#REF!</f>
        <v>#REF!</v>
      </c>
    </row>
    <row r="8" spans="1:9" x14ac:dyDescent="0.25">
      <c r="B8" t="e">
        <f>'Applicable Fraction Calc'!#REF!</f>
        <v>#REF!</v>
      </c>
      <c r="D8" t="e">
        <f>'Applicable Fraction Calc'!#REF!</f>
        <v>#REF!</v>
      </c>
      <c r="E8" s="658" t="e">
        <f>'Applicable Fraction Calc'!#REF!</f>
        <v>#REF!</v>
      </c>
      <c r="F8" s="658" t="e">
        <f>'Applicable Fraction Calc'!#REF!</f>
        <v>#REF!</v>
      </c>
      <c r="G8" s="658" t="e">
        <f>'Applicable Fraction Calc'!#REF!</f>
        <v>#REF!</v>
      </c>
      <c r="H8" s="686" t="e">
        <f>'Applicable Fraction Calc'!#REF!</f>
        <v>#REF!</v>
      </c>
    </row>
    <row r="9" spans="1:9" x14ac:dyDescent="0.25">
      <c r="B9" t="e">
        <f>'Applicable Fraction Calc'!#REF!</f>
        <v>#REF!</v>
      </c>
      <c r="D9" t="e">
        <f>'Applicable Fraction Calc'!#REF!</f>
        <v>#REF!</v>
      </c>
      <c r="E9" s="658" t="e">
        <f>'Applicable Fraction Calc'!#REF!</f>
        <v>#REF!</v>
      </c>
      <c r="F9" s="658" t="e">
        <f>'Applicable Fraction Calc'!#REF!</f>
        <v>#REF!</v>
      </c>
      <c r="G9" s="658" t="e">
        <f>'Applicable Fraction Calc'!#REF!</f>
        <v>#REF!</v>
      </c>
      <c r="H9" s="686" t="e">
        <f>'Applicable Fraction Calc'!#REF!</f>
        <v>#REF!</v>
      </c>
    </row>
    <row r="10" spans="1:9" x14ac:dyDescent="0.25">
      <c r="B10" t="e">
        <f>'Applicable Fraction Calc'!#REF!</f>
        <v>#REF!</v>
      </c>
      <c r="D10" t="e">
        <f>'Applicable Fraction Calc'!#REF!</f>
        <v>#REF!</v>
      </c>
      <c r="E10" s="658" t="e">
        <f>'Applicable Fraction Calc'!#REF!</f>
        <v>#REF!</v>
      </c>
      <c r="F10" s="658" t="e">
        <f>'Applicable Fraction Calc'!#REF!</f>
        <v>#REF!</v>
      </c>
      <c r="G10" s="658" t="e">
        <f>'Applicable Fraction Calc'!#REF!</f>
        <v>#REF!</v>
      </c>
      <c r="H10" s="686" t="e">
        <f>'Applicable Fraction Calc'!#REF!</f>
        <v>#REF!</v>
      </c>
    </row>
    <row r="11" spans="1:9" x14ac:dyDescent="0.25">
      <c r="B11" t="e">
        <f>'Applicable Fraction Calc'!#REF!</f>
        <v>#REF!</v>
      </c>
      <c r="D11" t="e">
        <f>'Applicable Fraction Calc'!#REF!</f>
        <v>#REF!</v>
      </c>
      <c r="E11" s="658" t="e">
        <f>'Applicable Fraction Calc'!#REF!</f>
        <v>#REF!</v>
      </c>
      <c r="F11" s="658" t="e">
        <f>'Applicable Fraction Calc'!#REF!</f>
        <v>#REF!</v>
      </c>
      <c r="G11" s="658" t="e">
        <f>'Applicable Fraction Calc'!#REF!</f>
        <v>#REF!</v>
      </c>
      <c r="H11" s="686" t="e">
        <f>'Applicable Fraction Calc'!#REF!</f>
        <v>#REF!</v>
      </c>
    </row>
    <row r="12" spans="1:9" x14ac:dyDescent="0.25">
      <c r="B12" t="e">
        <f>'Applicable Fraction Calc'!#REF!</f>
        <v>#REF!</v>
      </c>
      <c r="D12" t="e">
        <f>'Applicable Fraction Calc'!#REF!</f>
        <v>#REF!</v>
      </c>
      <c r="E12" s="658" t="e">
        <f>'Applicable Fraction Calc'!#REF!</f>
        <v>#REF!</v>
      </c>
      <c r="F12" s="658" t="e">
        <f>'Applicable Fraction Calc'!#REF!</f>
        <v>#REF!</v>
      </c>
      <c r="G12" s="658" t="e">
        <f>'Applicable Fraction Calc'!#REF!</f>
        <v>#REF!</v>
      </c>
      <c r="H12" s="686" t="e">
        <f>'Applicable Fraction Calc'!#REF!</f>
        <v>#REF!</v>
      </c>
    </row>
    <row r="13" spans="1:9" x14ac:dyDescent="0.25">
      <c r="B13" t="e">
        <f>'Applicable Fraction Calc'!#REF!</f>
        <v>#REF!</v>
      </c>
      <c r="D13" t="e">
        <f>'Applicable Fraction Calc'!#REF!</f>
        <v>#REF!</v>
      </c>
      <c r="E13" s="658" t="e">
        <f>'Applicable Fraction Calc'!#REF!</f>
        <v>#REF!</v>
      </c>
      <c r="F13" s="658" t="e">
        <f>'Applicable Fraction Calc'!#REF!</f>
        <v>#REF!</v>
      </c>
      <c r="G13" s="658" t="e">
        <f>'Applicable Fraction Calc'!#REF!</f>
        <v>#REF!</v>
      </c>
      <c r="H13" s="686" t="e">
        <f>'Applicable Fraction Calc'!#REF!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V50"/>
  <sheetViews>
    <sheetView showGridLines="0" zoomScale="70" zoomScaleNormal="70" workbookViewId="0">
      <selection activeCell="Q15" sqref="Q15"/>
    </sheetView>
  </sheetViews>
  <sheetFormatPr defaultColWidth="8.85546875" defaultRowHeight="15.75" x14ac:dyDescent="0.25"/>
  <cols>
    <col min="1" max="1" width="2.85546875" style="348" bestFit="1" customWidth="1"/>
    <col min="2" max="2" width="8.140625" style="35" customWidth="1"/>
    <col min="3" max="3" width="3.140625" style="35" customWidth="1"/>
    <col min="4" max="4" width="4.5703125" style="35" customWidth="1"/>
    <col min="5" max="5" width="3" style="35" customWidth="1"/>
    <col min="6" max="6" width="3.140625" style="35" customWidth="1"/>
    <col min="7" max="7" width="10.85546875" style="35" customWidth="1"/>
    <col min="8" max="8" width="13.42578125" style="35" customWidth="1"/>
    <col min="9" max="9" width="6" style="35" customWidth="1"/>
    <col min="10" max="10" width="6.140625" style="35" customWidth="1"/>
    <col min="11" max="11" width="8.140625" style="35" customWidth="1"/>
    <col min="12" max="12" width="10.140625" style="35" customWidth="1"/>
    <col min="13" max="13" width="6.5703125" style="35" customWidth="1"/>
    <col min="14" max="14" width="11.5703125" style="35" customWidth="1"/>
    <col min="15" max="16384" width="8.85546875" style="35"/>
  </cols>
  <sheetData>
    <row r="1" spans="1:14" ht="18.75" customHeight="1" x14ac:dyDescent="0.3">
      <c r="A1" s="903" t="s">
        <v>107</v>
      </c>
      <c r="B1" s="903"/>
      <c r="C1" s="903"/>
      <c r="D1" s="903"/>
      <c r="E1" s="903"/>
      <c r="F1" s="903"/>
      <c r="G1" s="903"/>
      <c r="H1" s="903"/>
      <c r="I1" s="903"/>
      <c r="J1" s="903"/>
      <c r="K1" s="903"/>
      <c r="L1" s="903"/>
      <c r="M1" s="903"/>
      <c r="N1" s="903"/>
    </row>
    <row r="3" spans="1:14" x14ac:dyDescent="0.25">
      <c r="A3" s="209" t="s">
        <v>75</v>
      </c>
      <c r="B3" s="864" t="s">
        <v>1010</v>
      </c>
      <c r="G3" s="900"/>
      <c r="H3" s="901"/>
      <c r="I3" s="901"/>
      <c r="J3" s="901"/>
      <c r="K3" s="901"/>
      <c r="L3" s="902"/>
    </row>
    <row r="5" spans="1:14" ht="15.75" customHeight="1" x14ac:dyDescent="0.25">
      <c r="A5" s="209" t="s">
        <v>76</v>
      </c>
      <c r="B5" s="904" t="s">
        <v>108</v>
      </c>
      <c r="C5" s="904"/>
      <c r="D5" s="904"/>
      <c r="E5" s="904"/>
      <c r="F5" s="904"/>
      <c r="G5" s="904"/>
      <c r="H5" s="904"/>
      <c r="I5" s="904"/>
      <c r="J5" s="904"/>
      <c r="K5" s="904"/>
      <c r="L5" s="904"/>
    </row>
    <row r="6" spans="1:14" x14ac:dyDescent="0.25">
      <c r="C6" s="216"/>
      <c r="D6" s="909" t="s">
        <v>109</v>
      </c>
      <c r="E6" s="910"/>
      <c r="F6" s="910"/>
      <c r="G6" s="910"/>
      <c r="H6" s="910"/>
      <c r="I6" s="910"/>
      <c r="J6" s="910"/>
      <c r="K6" s="910"/>
      <c r="L6" s="910"/>
    </row>
    <row r="7" spans="1:14" x14ac:dyDescent="0.25">
      <c r="C7" s="216"/>
      <c r="D7" s="909" t="s">
        <v>110</v>
      </c>
      <c r="E7" s="910"/>
      <c r="F7" s="910"/>
      <c r="G7" s="910"/>
      <c r="H7" s="910"/>
      <c r="I7" s="910"/>
      <c r="J7" s="910"/>
      <c r="K7" s="910"/>
      <c r="L7" s="910"/>
    </row>
    <row r="8" spans="1:14" x14ac:dyDescent="0.25">
      <c r="C8" s="216"/>
      <c r="D8" s="909" t="s">
        <v>111</v>
      </c>
      <c r="E8" s="910"/>
      <c r="F8" s="910"/>
      <c r="G8" s="910"/>
      <c r="H8" s="910"/>
      <c r="I8" s="910"/>
      <c r="J8" s="910"/>
      <c r="K8" s="910"/>
      <c r="L8" s="910"/>
    </row>
    <row r="9" spans="1:14" x14ac:dyDescent="0.25">
      <c r="C9" s="216"/>
      <c r="D9" s="909" t="s">
        <v>112</v>
      </c>
      <c r="E9" s="910"/>
      <c r="F9" s="910"/>
      <c r="G9" s="910"/>
      <c r="H9" s="910"/>
      <c r="I9" s="910"/>
      <c r="J9" s="910"/>
      <c r="K9" s="910"/>
      <c r="L9" s="910"/>
    </row>
    <row r="10" spans="1:14" x14ac:dyDescent="0.25">
      <c r="C10" s="216"/>
      <c r="D10" s="909" t="s">
        <v>113</v>
      </c>
      <c r="E10" s="910"/>
      <c r="F10" s="910"/>
      <c r="G10" s="910"/>
      <c r="H10" s="910"/>
      <c r="I10" s="910"/>
      <c r="J10" s="910"/>
      <c r="K10" s="910"/>
      <c r="L10" s="910"/>
    </row>
    <row r="11" spans="1:14" x14ac:dyDescent="0.25">
      <c r="C11" s="216"/>
      <c r="D11" s="381" t="s">
        <v>114</v>
      </c>
      <c r="E11" s="353"/>
      <c r="F11" s="353"/>
      <c r="G11" s="353"/>
      <c r="H11" s="900"/>
      <c r="I11" s="901"/>
      <c r="J11" s="901"/>
      <c r="K11" s="901"/>
      <c r="L11" s="901"/>
      <c r="M11" s="901"/>
      <c r="N11" s="902"/>
    </row>
    <row r="12" spans="1:14" x14ac:dyDescent="0.25">
      <c r="B12" s="349"/>
      <c r="C12" s="349"/>
      <c r="D12" s="769"/>
      <c r="E12" s="769"/>
      <c r="F12" s="769"/>
      <c r="G12" s="769"/>
      <c r="H12" s="769"/>
      <c r="I12" s="769"/>
      <c r="J12" s="769"/>
      <c r="K12" s="769"/>
      <c r="L12" s="769"/>
    </row>
    <row r="13" spans="1:14" ht="15.75" customHeight="1" x14ac:dyDescent="0.25">
      <c r="A13" s="209" t="s">
        <v>77</v>
      </c>
      <c r="B13" s="915" t="s">
        <v>115</v>
      </c>
      <c r="C13" s="915"/>
      <c r="D13" s="915"/>
      <c r="E13" s="915"/>
      <c r="F13" s="915"/>
      <c r="G13" s="915"/>
      <c r="H13" s="915"/>
      <c r="I13" s="915"/>
      <c r="J13" s="915"/>
      <c r="K13" s="915"/>
      <c r="L13" s="915"/>
      <c r="M13" s="915"/>
      <c r="N13" s="915"/>
    </row>
    <row r="14" spans="1:14" ht="32.25" customHeight="1" x14ac:dyDescent="0.25">
      <c r="B14" s="914" t="s">
        <v>116</v>
      </c>
      <c r="C14" s="914"/>
      <c r="D14" s="914"/>
      <c r="E14" s="914"/>
      <c r="F14" s="914"/>
      <c r="G14" s="914"/>
      <c r="H14" s="914"/>
      <c r="I14" s="914"/>
      <c r="J14" s="914"/>
      <c r="K14" s="914"/>
      <c r="L14" s="914"/>
      <c r="M14" s="914"/>
      <c r="N14" s="914"/>
    </row>
    <row r="15" spans="1:14" ht="189.95" customHeight="1" x14ac:dyDescent="0.25">
      <c r="A15" s="209"/>
      <c r="B15" s="911"/>
      <c r="C15" s="912"/>
      <c r="D15" s="912"/>
      <c r="E15" s="912"/>
      <c r="F15" s="912"/>
      <c r="G15" s="912"/>
      <c r="H15" s="912"/>
      <c r="I15" s="912"/>
      <c r="J15" s="912"/>
      <c r="K15" s="912"/>
      <c r="L15" s="912"/>
      <c r="M15" s="912"/>
      <c r="N15" s="913"/>
    </row>
    <row r="16" spans="1:14" x14ac:dyDescent="0.25">
      <c r="A16" s="209"/>
      <c r="B16" s="769"/>
      <c r="C16" s="769"/>
      <c r="D16" s="769"/>
      <c r="E16" s="769"/>
      <c r="F16" s="769"/>
      <c r="G16" s="769"/>
      <c r="H16" s="769"/>
      <c r="I16" s="769"/>
      <c r="J16" s="769"/>
      <c r="K16" s="769"/>
      <c r="L16" s="769"/>
    </row>
    <row r="17" spans="1:14" x14ac:dyDescent="0.25">
      <c r="A17" s="209" t="s">
        <v>78</v>
      </c>
      <c r="B17" s="904" t="s">
        <v>117</v>
      </c>
      <c r="C17" s="904"/>
      <c r="D17" s="904"/>
      <c r="E17" s="904"/>
      <c r="F17" s="904"/>
      <c r="G17" s="904"/>
      <c r="H17" s="904"/>
      <c r="I17" s="904"/>
      <c r="J17" s="904"/>
      <c r="K17" s="904"/>
      <c r="L17" s="904"/>
    </row>
    <row r="18" spans="1:14" ht="30.75" customHeight="1" x14ac:dyDescent="0.25">
      <c r="A18" s="209"/>
      <c r="B18" s="914" t="s">
        <v>118</v>
      </c>
      <c r="C18" s="914"/>
      <c r="D18" s="914"/>
      <c r="E18" s="914"/>
      <c r="F18" s="914"/>
      <c r="G18" s="914"/>
      <c r="H18" s="914"/>
      <c r="I18" s="914"/>
      <c r="J18" s="914"/>
      <c r="K18" s="914"/>
      <c r="L18" s="914"/>
      <c r="M18" s="914"/>
      <c r="N18" s="914"/>
    </row>
    <row r="19" spans="1:14" ht="190.5" customHeight="1" x14ac:dyDescent="0.25">
      <c r="A19" s="209"/>
      <c r="B19" s="911" t="s">
        <v>119</v>
      </c>
      <c r="C19" s="912"/>
      <c r="D19" s="912"/>
      <c r="E19" s="912"/>
      <c r="F19" s="912"/>
      <c r="G19" s="912"/>
      <c r="H19" s="912"/>
      <c r="I19" s="912"/>
      <c r="J19" s="912"/>
      <c r="K19" s="912"/>
      <c r="L19" s="912"/>
      <c r="M19" s="912"/>
      <c r="N19" s="913"/>
    </row>
    <row r="20" spans="1:14" x14ac:dyDescent="0.25">
      <c r="A20" s="209"/>
      <c r="B20" s="772"/>
      <c r="C20" s="772"/>
      <c r="D20" s="772"/>
      <c r="E20" s="772"/>
      <c r="F20" s="772"/>
      <c r="G20" s="772"/>
      <c r="H20" s="772"/>
      <c r="I20" s="772"/>
      <c r="J20" s="772"/>
      <c r="K20" s="772"/>
      <c r="L20" s="772"/>
    </row>
    <row r="21" spans="1:14" ht="15" customHeight="1" x14ac:dyDescent="0.25">
      <c r="A21" s="209" t="s">
        <v>80</v>
      </c>
      <c r="B21" s="904" t="s">
        <v>120</v>
      </c>
      <c r="C21" s="904"/>
      <c r="D21" s="904"/>
      <c r="E21" s="904"/>
      <c r="F21" s="904"/>
      <c r="G21" s="904"/>
      <c r="H21" s="904"/>
      <c r="I21" s="904"/>
      <c r="J21" s="904"/>
      <c r="K21" s="904"/>
      <c r="L21" s="904"/>
    </row>
    <row r="22" spans="1:14" x14ac:dyDescent="0.25">
      <c r="A22" s="209"/>
      <c r="C22" s="216"/>
      <c r="D22" s="353" t="s">
        <v>73</v>
      </c>
      <c r="E22" s="216"/>
      <c r="F22" s="353" t="s">
        <v>74</v>
      </c>
    </row>
    <row r="23" spans="1:14" ht="15.75" customHeight="1" x14ac:dyDescent="0.25">
      <c r="A23" s="209"/>
      <c r="C23" s="914" t="s">
        <v>121</v>
      </c>
      <c r="D23" s="914"/>
      <c r="E23" s="914"/>
      <c r="F23" s="914"/>
      <c r="G23" s="914"/>
      <c r="H23" s="914"/>
      <c r="I23" s="914"/>
      <c r="J23" s="914"/>
      <c r="K23" s="914"/>
      <c r="L23" s="914"/>
      <c r="M23" s="914"/>
      <c r="N23" s="914"/>
    </row>
    <row r="24" spans="1:14" ht="42" customHeight="1" x14ac:dyDescent="0.25">
      <c r="A24" s="209"/>
      <c r="C24" s="911"/>
      <c r="D24" s="912"/>
      <c r="E24" s="912"/>
      <c r="F24" s="912"/>
      <c r="G24" s="912"/>
      <c r="H24" s="912"/>
      <c r="I24" s="912"/>
      <c r="J24" s="912"/>
      <c r="K24" s="912"/>
      <c r="L24" s="912"/>
      <c r="M24" s="912"/>
      <c r="N24" s="913"/>
    </row>
    <row r="25" spans="1:14" x14ac:dyDescent="0.25">
      <c r="A25" s="209"/>
      <c r="B25" s="350"/>
      <c r="C25" s="350"/>
      <c r="D25" s="350"/>
      <c r="E25" s="350"/>
      <c r="F25" s="350"/>
      <c r="G25" s="350"/>
      <c r="H25" s="350"/>
      <c r="I25" s="350"/>
      <c r="J25" s="350"/>
      <c r="K25" s="350"/>
      <c r="L25" s="350"/>
    </row>
    <row r="26" spans="1:14" ht="32.25" customHeight="1" x14ac:dyDescent="0.25">
      <c r="A26" s="370" t="s">
        <v>81</v>
      </c>
      <c r="B26" s="904" t="s">
        <v>122</v>
      </c>
      <c r="C26" s="904"/>
      <c r="D26" s="904"/>
      <c r="E26" s="904"/>
      <c r="F26" s="904"/>
      <c r="G26" s="904"/>
      <c r="H26" s="904"/>
      <c r="I26" s="904"/>
      <c r="J26" s="904"/>
      <c r="K26" s="904"/>
      <c r="L26" s="904"/>
      <c r="M26" s="904"/>
      <c r="N26" s="904"/>
    </row>
    <row r="27" spans="1:14" x14ac:dyDescent="0.25">
      <c r="A27" s="209"/>
      <c r="C27" s="216"/>
      <c r="D27" s="353" t="s">
        <v>73</v>
      </c>
      <c r="E27" s="216"/>
      <c r="F27" s="353" t="s">
        <v>74</v>
      </c>
    </row>
    <row r="28" spans="1:14" ht="15.75" customHeight="1" x14ac:dyDescent="0.25">
      <c r="A28" s="209"/>
      <c r="C28" s="768" t="s">
        <v>123</v>
      </c>
      <c r="D28" s="770"/>
      <c r="E28" s="770"/>
      <c r="F28" s="770"/>
      <c r="G28" s="770"/>
      <c r="H28" s="770"/>
      <c r="I28" s="770"/>
      <c r="J28" s="770"/>
      <c r="K28" s="770"/>
      <c r="L28" s="770"/>
      <c r="M28" s="770"/>
      <c r="N28" s="770"/>
    </row>
    <row r="29" spans="1:14" ht="42" customHeight="1" x14ac:dyDescent="0.25">
      <c r="A29" s="209"/>
      <c r="B29" s="351"/>
      <c r="C29" s="911"/>
      <c r="D29" s="912"/>
      <c r="E29" s="912"/>
      <c r="F29" s="912"/>
      <c r="G29" s="912"/>
      <c r="H29" s="912"/>
      <c r="I29" s="912"/>
      <c r="J29" s="912"/>
      <c r="K29" s="912"/>
      <c r="L29" s="912"/>
      <c r="M29" s="912"/>
      <c r="N29" s="913"/>
    </row>
    <row r="30" spans="1:14" x14ac:dyDescent="0.25">
      <c r="A30" s="209"/>
      <c r="C30" s="352"/>
      <c r="D30" s="353"/>
      <c r="E30" s="352"/>
      <c r="F30" s="353"/>
    </row>
    <row r="31" spans="1:14" ht="15.75" customHeight="1" x14ac:dyDescent="0.25">
      <c r="A31" s="209" t="s">
        <v>82</v>
      </c>
      <c r="B31" s="904" t="s">
        <v>124</v>
      </c>
      <c r="C31" s="904"/>
      <c r="D31" s="904"/>
      <c r="E31" s="904"/>
      <c r="F31" s="904"/>
      <c r="G31" s="904"/>
      <c r="H31" s="904"/>
      <c r="I31" s="904"/>
      <c r="J31" s="904"/>
      <c r="K31" s="904"/>
      <c r="L31" s="904"/>
      <c r="M31" s="904"/>
      <c r="N31" s="904"/>
    </row>
    <row r="32" spans="1:14" x14ac:dyDescent="0.25">
      <c r="A32" s="209"/>
      <c r="C32" s="216"/>
      <c r="D32" s="353" t="s">
        <v>73</v>
      </c>
      <c r="E32" s="216"/>
      <c r="F32" s="353" t="s">
        <v>74</v>
      </c>
    </row>
    <row r="33" spans="1:256" ht="15.75" customHeight="1" x14ac:dyDescent="0.25">
      <c r="A33" s="209"/>
      <c r="C33" s="768" t="s">
        <v>125</v>
      </c>
      <c r="D33" s="769"/>
      <c r="E33" s="769"/>
      <c r="F33" s="769"/>
      <c r="G33" s="769"/>
      <c r="H33" s="769"/>
      <c r="I33" s="769"/>
      <c r="J33" s="769"/>
      <c r="K33" s="769"/>
      <c r="L33" s="769"/>
    </row>
    <row r="34" spans="1:256" ht="42" customHeight="1" x14ac:dyDescent="0.25">
      <c r="A34" s="209"/>
      <c r="B34" s="351"/>
      <c r="C34" s="911"/>
      <c r="D34" s="912"/>
      <c r="E34" s="912"/>
      <c r="F34" s="912"/>
      <c r="G34" s="912"/>
      <c r="H34" s="912"/>
      <c r="I34" s="912"/>
      <c r="J34" s="912"/>
      <c r="K34" s="912"/>
      <c r="L34" s="912"/>
      <c r="M34" s="912"/>
      <c r="N34" s="913"/>
    </row>
    <row r="35" spans="1:256" x14ac:dyDescent="0.25">
      <c r="A35" s="209"/>
      <c r="C35" s="352"/>
      <c r="D35" s="353"/>
      <c r="E35" s="352"/>
      <c r="F35" s="353"/>
    </row>
    <row r="36" spans="1:256" x14ac:dyDescent="0.25">
      <c r="A36" s="209" t="s">
        <v>84</v>
      </c>
      <c r="B36" s="904" t="s">
        <v>126</v>
      </c>
      <c r="C36" s="904"/>
      <c r="D36" s="904"/>
      <c r="E36" s="904"/>
      <c r="F36" s="904"/>
      <c r="G36" s="904"/>
      <c r="H36" s="904"/>
      <c r="I36" s="904"/>
      <c r="J36" s="904"/>
      <c r="K36" s="904"/>
      <c r="L36" s="904"/>
    </row>
    <row r="37" spans="1:256" x14ac:dyDescent="0.25">
      <c r="A37" s="209"/>
      <c r="C37" s="216"/>
      <c r="D37" s="353" t="s">
        <v>73</v>
      </c>
      <c r="E37" s="216"/>
      <c r="F37" s="353" t="s">
        <v>74</v>
      </c>
    </row>
    <row r="38" spans="1:256" ht="32.25" customHeight="1" x14ac:dyDescent="0.25">
      <c r="A38" s="209"/>
      <c r="C38" s="914" t="s">
        <v>127</v>
      </c>
      <c r="D38" s="914"/>
      <c r="E38" s="914"/>
      <c r="F38" s="914"/>
      <c r="G38" s="914"/>
      <c r="H38" s="914"/>
      <c r="I38" s="914"/>
      <c r="J38" s="914"/>
      <c r="K38" s="914"/>
      <c r="L38" s="914"/>
      <c r="M38" s="914"/>
      <c r="N38" s="914"/>
    </row>
    <row r="39" spans="1:256" x14ac:dyDescent="0.25">
      <c r="A39" s="209"/>
      <c r="B39" s="354"/>
      <c r="C39" s="905"/>
      <c r="D39" s="905"/>
      <c r="E39" s="905"/>
      <c r="F39" s="905"/>
      <c r="G39" s="905"/>
      <c r="H39" s="905"/>
      <c r="I39" s="905"/>
      <c r="J39" s="905"/>
      <c r="K39" s="905"/>
      <c r="L39" s="905"/>
      <c r="M39" s="905"/>
      <c r="N39" s="906"/>
    </row>
    <row r="40" spans="1:256" ht="42" customHeight="1" x14ac:dyDescent="0.25">
      <c r="A40" s="209"/>
      <c r="B40" s="354"/>
      <c r="C40" s="907"/>
      <c r="D40" s="907"/>
      <c r="E40" s="907"/>
      <c r="F40" s="907"/>
      <c r="G40" s="907"/>
      <c r="H40" s="907"/>
      <c r="I40" s="907"/>
      <c r="J40" s="907"/>
      <c r="K40" s="907"/>
      <c r="L40" s="907"/>
      <c r="M40" s="907"/>
      <c r="N40" s="908"/>
    </row>
    <row r="41" spans="1:256" x14ac:dyDescent="0.25">
      <c r="A41" s="209"/>
      <c r="C41" s="352"/>
      <c r="D41" s="353"/>
      <c r="E41" s="352"/>
      <c r="F41" s="353"/>
    </row>
    <row r="42" spans="1:256" x14ac:dyDescent="0.25">
      <c r="A42" s="209" t="s">
        <v>85</v>
      </c>
      <c r="B42" s="904" t="s">
        <v>128</v>
      </c>
      <c r="C42" s="904"/>
      <c r="D42" s="904"/>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4"/>
      <c r="AY42" s="904"/>
      <c r="AZ42" s="904"/>
      <c r="BA42" s="904"/>
      <c r="BB42" s="904"/>
      <c r="BC42" s="904"/>
      <c r="BD42" s="904"/>
      <c r="BE42" s="904"/>
      <c r="BF42" s="904"/>
      <c r="BG42" s="904"/>
      <c r="BH42" s="904"/>
      <c r="BI42" s="904"/>
      <c r="BJ42" s="904"/>
      <c r="BK42" s="904"/>
      <c r="BL42" s="904"/>
      <c r="BM42" s="904"/>
      <c r="BN42" s="904"/>
      <c r="BO42" s="904"/>
      <c r="BP42" s="904"/>
      <c r="BQ42" s="904"/>
      <c r="BR42" s="904"/>
      <c r="BS42" s="904"/>
      <c r="BT42" s="904"/>
      <c r="BU42" s="904"/>
      <c r="BV42" s="904"/>
      <c r="BW42" s="904"/>
      <c r="BX42" s="904"/>
      <c r="BY42" s="904"/>
      <c r="BZ42" s="904"/>
      <c r="CA42" s="904"/>
      <c r="CB42" s="904"/>
      <c r="CC42" s="904"/>
      <c r="CD42" s="904"/>
      <c r="CE42" s="904"/>
      <c r="CF42" s="904"/>
      <c r="CG42" s="904"/>
      <c r="CH42" s="904"/>
      <c r="CI42" s="904"/>
      <c r="CJ42" s="904"/>
      <c r="CK42" s="904"/>
      <c r="CL42" s="904"/>
      <c r="CM42" s="904"/>
      <c r="CN42" s="904"/>
      <c r="CO42" s="904"/>
      <c r="CP42" s="904"/>
      <c r="CQ42" s="904"/>
      <c r="CR42" s="904"/>
      <c r="CS42" s="904"/>
      <c r="CT42" s="904"/>
      <c r="CU42" s="904"/>
      <c r="CV42" s="904"/>
      <c r="CW42" s="904"/>
      <c r="CX42" s="904"/>
      <c r="CY42" s="904"/>
      <c r="CZ42" s="904"/>
      <c r="DA42" s="904"/>
      <c r="DB42" s="904"/>
      <c r="DC42" s="904"/>
      <c r="DD42" s="904"/>
      <c r="DE42" s="904"/>
      <c r="DF42" s="904"/>
      <c r="DG42" s="904"/>
      <c r="DH42" s="904"/>
      <c r="DI42" s="904"/>
      <c r="DJ42" s="904"/>
      <c r="DK42" s="904"/>
      <c r="DL42" s="904"/>
      <c r="DM42" s="904"/>
      <c r="DN42" s="904"/>
      <c r="DO42" s="904"/>
      <c r="DP42" s="904"/>
      <c r="DQ42" s="904"/>
      <c r="DR42" s="904"/>
      <c r="DS42" s="904"/>
      <c r="DT42" s="904"/>
      <c r="DU42" s="904"/>
      <c r="DV42" s="904"/>
      <c r="DW42" s="904"/>
      <c r="DX42" s="904"/>
      <c r="DY42" s="904"/>
      <c r="DZ42" s="904"/>
      <c r="EA42" s="904"/>
      <c r="EB42" s="904"/>
      <c r="EC42" s="904"/>
      <c r="ED42" s="904"/>
      <c r="EE42" s="904"/>
      <c r="EF42" s="904"/>
      <c r="EG42" s="904"/>
      <c r="EH42" s="904"/>
      <c r="EI42" s="904"/>
      <c r="EJ42" s="904"/>
      <c r="EK42" s="904"/>
      <c r="EL42" s="904"/>
      <c r="EM42" s="904"/>
      <c r="EN42" s="904"/>
      <c r="EO42" s="904"/>
      <c r="EP42" s="904"/>
      <c r="EQ42" s="904"/>
      <c r="ER42" s="904"/>
      <c r="ES42" s="904"/>
      <c r="ET42" s="904"/>
      <c r="EU42" s="904"/>
      <c r="EV42" s="904"/>
      <c r="EW42" s="904"/>
      <c r="EX42" s="904"/>
      <c r="EY42" s="904"/>
      <c r="EZ42" s="904"/>
      <c r="FA42" s="904"/>
      <c r="FB42" s="904"/>
      <c r="FC42" s="904"/>
      <c r="FD42" s="904"/>
      <c r="FE42" s="904"/>
      <c r="FF42" s="904"/>
      <c r="FG42" s="904"/>
      <c r="FH42" s="904"/>
      <c r="FI42" s="904"/>
      <c r="FJ42" s="904"/>
      <c r="FK42" s="904"/>
      <c r="FL42" s="904"/>
      <c r="FM42" s="904"/>
      <c r="FN42" s="904"/>
      <c r="FO42" s="904"/>
      <c r="FP42" s="904"/>
      <c r="FQ42" s="904"/>
      <c r="FR42" s="904"/>
      <c r="FS42" s="904"/>
      <c r="FT42" s="904"/>
      <c r="FU42" s="904"/>
      <c r="FV42" s="904"/>
      <c r="FW42" s="904"/>
      <c r="FX42" s="904"/>
      <c r="FY42" s="904"/>
      <c r="FZ42" s="904"/>
      <c r="GA42" s="904"/>
      <c r="GB42" s="904"/>
      <c r="GC42" s="904"/>
      <c r="GD42" s="904"/>
      <c r="GE42" s="904"/>
      <c r="GF42" s="904"/>
      <c r="GG42" s="904"/>
      <c r="GH42" s="904"/>
      <c r="GI42" s="904"/>
      <c r="GJ42" s="904"/>
      <c r="GK42" s="904"/>
      <c r="GL42" s="904"/>
      <c r="GM42" s="904"/>
      <c r="GN42" s="904"/>
      <c r="GO42" s="904"/>
      <c r="GP42" s="904"/>
      <c r="GQ42" s="904"/>
      <c r="GR42" s="904"/>
      <c r="GS42" s="904"/>
      <c r="GT42" s="904"/>
      <c r="GU42" s="904"/>
      <c r="GV42" s="904"/>
      <c r="GW42" s="904"/>
      <c r="GX42" s="904"/>
      <c r="GY42" s="904"/>
      <c r="GZ42" s="904"/>
      <c r="HA42" s="904"/>
      <c r="HB42" s="904"/>
      <c r="HC42" s="904"/>
      <c r="HD42" s="904"/>
      <c r="HE42" s="904"/>
      <c r="HF42" s="904"/>
      <c r="HG42" s="904"/>
      <c r="HH42" s="904"/>
      <c r="HI42" s="904"/>
      <c r="HJ42" s="904"/>
      <c r="HK42" s="904"/>
      <c r="HL42" s="904"/>
      <c r="HM42" s="904"/>
      <c r="HN42" s="904"/>
      <c r="HO42" s="904"/>
      <c r="HP42" s="904"/>
      <c r="HQ42" s="904"/>
      <c r="HR42" s="904"/>
      <c r="HS42" s="904"/>
      <c r="HT42" s="904"/>
      <c r="HU42" s="904"/>
      <c r="HV42" s="904"/>
      <c r="HW42" s="904"/>
      <c r="HX42" s="904"/>
      <c r="HY42" s="904"/>
      <c r="HZ42" s="904"/>
      <c r="IA42" s="904"/>
      <c r="IB42" s="904"/>
      <c r="IC42" s="904"/>
      <c r="ID42" s="904"/>
      <c r="IE42" s="904"/>
      <c r="IF42" s="904"/>
      <c r="IG42" s="904"/>
      <c r="IH42" s="904"/>
      <c r="II42" s="904"/>
      <c r="IJ42" s="904"/>
      <c r="IK42" s="904"/>
      <c r="IL42" s="904"/>
      <c r="IM42" s="904"/>
      <c r="IN42" s="904"/>
      <c r="IO42" s="904"/>
      <c r="IP42" s="904"/>
      <c r="IQ42" s="904"/>
      <c r="IR42" s="904"/>
      <c r="IS42" s="904"/>
      <c r="IT42" s="904"/>
      <c r="IU42" s="904"/>
      <c r="IV42" s="904"/>
    </row>
    <row r="43" spans="1:256" x14ac:dyDescent="0.25">
      <c r="A43" s="209"/>
      <c r="C43" s="216"/>
      <c r="D43" s="353" t="s">
        <v>73</v>
      </c>
      <c r="E43" s="216"/>
      <c r="F43" s="353" t="s">
        <v>74</v>
      </c>
    </row>
    <row r="44" spans="1:256" ht="31.5" customHeight="1" x14ac:dyDescent="0.25">
      <c r="A44" s="209"/>
      <c r="C44" s="914" t="s">
        <v>129</v>
      </c>
      <c r="D44" s="914"/>
      <c r="E44" s="914"/>
      <c r="F44" s="914"/>
      <c r="G44" s="914"/>
      <c r="H44" s="914"/>
      <c r="I44" s="914"/>
      <c r="J44" s="914"/>
      <c r="K44" s="914"/>
      <c r="L44" s="914"/>
      <c r="M44" s="914"/>
      <c r="N44" s="914"/>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c r="AL44" s="916"/>
      <c r="AM44" s="916"/>
      <c r="AN44" s="916"/>
      <c r="AO44" s="916"/>
      <c r="AP44" s="916"/>
      <c r="AQ44" s="916"/>
      <c r="AR44" s="916"/>
      <c r="AS44" s="916"/>
      <c r="AT44" s="916"/>
      <c r="AU44" s="916"/>
      <c r="AV44" s="916"/>
      <c r="AW44" s="916"/>
      <c r="AX44" s="916"/>
      <c r="AY44" s="916"/>
      <c r="AZ44" s="916"/>
      <c r="BA44" s="916"/>
      <c r="BB44" s="916"/>
      <c r="BC44" s="916"/>
      <c r="BD44" s="916"/>
      <c r="BE44" s="916"/>
      <c r="BF44" s="916"/>
      <c r="BG44" s="916"/>
      <c r="BH44" s="916"/>
      <c r="BI44" s="916"/>
      <c r="BJ44" s="916"/>
      <c r="BK44" s="916"/>
      <c r="BL44" s="916"/>
      <c r="BM44" s="916"/>
      <c r="BN44" s="916"/>
      <c r="BO44" s="916"/>
      <c r="BP44" s="916"/>
      <c r="BQ44" s="916"/>
      <c r="BR44" s="916"/>
      <c r="BS44" s="916"/>
      <c r="BT44" s="916"/>
      <c r="BU44" s="916"/>
      <c r="BV44" s="916"/>
      <c r="BW44" s="916"/>
      <c r="BX44" s="916"/>
      <c r="BY44" s="916"/>
      <c r="BZ44" s="916"/>
      <c r="CA44" s="916"/>
      <c r="CB44" s="916"/>
      <c r="CC44" s="916"/>
      <c r="CD44" s="916"/>
      <c r="CE44" s="916"/>
      <c r="CF44" s="916"/>
      <c r="CG44" s="916"/>
      <c r="CH44" s="916"/>
      <c r="CI44" s="916"/>
      <c r="CJ44" s="916"/>
      <c r="CK44" s="916"/>
      <c r="CL44" s="916"/>
      <c r="CM44" s="916"/>
      <c r="CN44" s="916"/>
      <c r="CO44" s="916"/>
      <c r="CP44" s="916"/>
      <c r="CQ44" s="916"/>
      <c r="CR44" s="916"/>
      <c r="CS44" s="916"/>
      <c r="CT44" s="916"/>
      <c r="CU44" s="916"/>
      <c r="CV44" s="916"/>
      <c r="CW44" s="916"/>
      <c r="CX44" s="916"/>
      <c r="CY44" s="916"/>
      <c r="CZ44" s="916"/>
      <c r="DA44" s="916"/>
      <c r="DB44" s="916"/>
      <c r="DC44" s="916"/>
      <c r="DD44" s="916"/>
      <c r="DE44" s="916"/>
      <c r="DF44" s="916"/>
      <c r="DG44" s="916"/>
      <c r="DH44" s="916"/>
      <c r="DI44" s="916"/>
      <c r="DJ44" s="916"/>
      <c r="DK44" s="916"/>
      <c r="DL44" s="916"/>
      <c r="DM44" s="916"/>
      <c r="DN44" s="916"/>
      <c r="DO44" s="916"/>
      <c r="DP44" s="916"/>
      <c r="DQ44" s="916"/>
      <c r="DR44" s="916"/>
      <c r="DS44" s="916"/>
      <c r="DT44" s="916"/>
      <c r="DU44" s="916"/>
      <c r="DV44" s="916"/>
      <c r="DW44" s="916"/>
      <c r="DX44" s="916"/>
      <c r="DY44" s="916"/>
      <c r="DZ44" s="916"/>
      <c r="EA44" s="916"/>
      <c r="EB44" s="916"/>
      <c r="EC44" s="916"/>
      <c r="ED44" s="916"/>
      <c r="EE44" s="916"/>
      <c r="EF44" s="916"/>
      <c r="EG44" s="916"/>
      <c r="EH44" s="916"/>
      <c r="EI44" s="916"/>
      <c r="EJ44" s="916"/>
      <c r="EK44" s="916"/>
      <c r="EL44" s="916"/>
      <c r="EM44" s="916"/>
      <c r="EN44" s="916"/>
      <c r="EO44" s="916"/>
      <c r="EP44" s="916"/>
      <c r="EQ44" s="916"/>
      <c r="ER44" s="916"/>
      <c r="ES44" s="916"/>
      <c r="ET44" s="916"/>
      <c r="EU44" s="916"/>
      <c r="EV44" s="916"/>
      <c r="EW44" s="916"/>
      <c r="EX44" s="916"/>
      <c r="EY44" s="916"/>
      <c r="EZ44" s="916"/>
      <c r="FA44" s="916"/>
      <c r="FB44" s="916"/>
      <c r="FC44" s="916"/>
      <c r="FD44" s="916"/>
      <c r="FE44" s="916"/>
      <c r="FF44" s="916"/>
      <c r="FG44" s="916"/>
      <c r="FH44" s="916"/>
      <c r="FI44" s="916"/>
      <c r="FJ44" s="916"/>
      <c r="FK44" s="916"/>
      <c r="FL44" s="916"/>
      <c r="FM44" s="916"/>
      <c r="FN44" s="916"/>
      <c r="FO44" s="916"/>
      <c r="FP44" s="916"/>
      <c r="FQ44" s="916"/>
      <c r="FR44" s="916"/>
      <c r="FS44" s="916"/>
      <c r="FT44" s="916"/>
      <c r="FU44" s="916"/>
      <c r="FV44" s="916"/>
      <c r="FW44" s="916"/>
      <c r="FX44" s="916"/>
      <c r="FY44" s="916"/>
      <c r="FZ44" s="916"/>
      <c r="GA44" s="916"/>
      <c r="GB44" s="916"/>
      <c r="GC44" s="916"/>
      <c r="GD44" s="916"/>
      <c r="GE44" s="916"/>
      <c r="GF44" s="916"/>
      <c r="GG44" s="916"/>
      <c r="GH44" s="916"/>
      <c r="GI44" s="916"/>
      <c r="GJ44" s="916"/>
      <c r="GK44" s="916"/>
      <c r="GL44" s="916"/>
      <c r="GM44" s="916"/>
      <c r="GN44" s="916"/>
      <c r="GO44" s="916"/>
      <c r="GP44" s="916"/>
      <c r="GQ44" s="916"/>
      <c r="GR44" s="916"/>
      <c r="GS44" s="916"/>
      <c r="GT44" s="916"/>
      <c r="GU44" s="916"/>
      <c r="GV44" s="916"/>
      <c r="GW44" s="916"/>
      <c r="GX44" s="916"/>
      <c r="GY44" s="916"/>
      <c r="GZ44" s="916"/>
      <c r="HA44" s="916"/>
      <c r="HB44" s="916"/>
      <c r="HC44" s="916"/>
      <c r="HD44" s="916"/>
      <c r="HE44" s="916"/>
      <c r="HF44" s="916"/>
      <c r="HG44" s="916"/>
      <c r="HH44" s="916"/>
      <c r="HI44" s="916"/>
      <c r="HJ44" s="916"/>
      <c r="HK44" s="916"/>
      <c r="HL44" s="916"/>
      <c r="HM44" s="916"/>
      <c r="HN44" s="916"/>
      <c r="HO44" s="916"/>
      <c r="HP44" s="916"/>
      <c r="HQ44" s="916"/>
      <c r="HR44" s="916"/>
      <c r="HS44" s="916"/>
      <c r="HT44" s="916"/>
      <c r="HU44" s="916"/>
      <c r="HV44" s="916"/>
      <c r="HW44" s="916"/>
      <c r="HX44" s="916"/>
      <c r="HY44" s="916"/>
      <c r="HZ44" s="916"/>
      <c r="IA44" s="916"/>
      <c r="IB44" s="916"/>
      <c r="IC44" s="916"/>
      <c r="ID44" s="916"/>
      <c r="IE44" s="916"/>
      <c r="IF44" s="916"/>
      <c r="IG44" s="916"/>
      <c r="IH44" s="916"/>
      <c r="II44" s="916"/>
      <c r="IJ44" s="916"/>
      <c r="IK44" s="916"/>
      <c r="IL44" s="916"/>
      <c r="IM44" s="916"/>
      <c r="IN44" s="916"/>
      <c r="IO44" s="916"/>
      <c r="IP44" s="916"/>
      <c r="IQ44" s="916"/>
      <c r="IR44" s="916"/>
      <c r="IS44" s="916"/>
      <c r="IT44" s="916"/>
      <c r="IU44" s="916"/>
      <c r="IV44" s="916"/>
    </row>
    <row r="45" spans="1:256" ht="42" customHeight="1" x14ac:dyDescent="0.25">
      <c r="A45" s="209"/>
      <c r="B45" s="351"/>
      <c r="C45" s="911"/>
      <c r="D45" s="912"/>
      <c r="E45" s="912"/>
      <c r="F45" s="912"/>
      <c r="G45" s="912"/>
      <c r="H45" s="912"/>
      <c r="I45" s="912"/>
      <c r="J45" s="912"/>
      <c r="K45" s="912"/>
      <c r="L45" s="912"/>
      <c r="M45" s="912"/>
      <c r="N45" s="913"/>
    </row>
    <row r="46" spans="1:256" x14ac:dyDescent="0.25">
      <c r="C46" s="352"/>
      <c r="D46" s="353"/>
      <c r="E46" s="352"/>
      <c r="F46" s="353"/>
    </row>
    <row r="47" spans="1:256" x14ac:dyDescent="0.25">
      <c r="A47" s="209" t="s">
        <v>86</v>
      </c>
      <c r="B47" s="904" t="s">
        <v>130</v>
      </c>
      <c r="C47" s="904"/>
      <c r="D47" s="90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904"/>
      <c r="AH47" s="904"/>
      <c r="AI47" s="904"/>
      <c r="AJ47" s="904"/>
      <c r="AK47" s="904"/>
      <c r="AL47" s="904"/>
      <c r="AM47" s="904"/>
      <c r="AN47" s="904"/>
      <c r="AO47" s="904"/>
      <c r="AP47" s="904"/>
      <c r="AQ47" s="904"/>
      <c r="AR47" s="904"/>
      <c r="AS47" s="904"/>
      <c r="AT47" s="904"/>
      <c r="AU47" s="904"/>
      <c r="AV47" s="904"/>
      <c r="AW47" s="904"/>
      <c r="AX47" s="904"/>
      <c r="AY47" s="904"/>
      <c r="AZ47" s="904"/>
      <c r="BA47" s="904"/>
      <c r="BB47" s="904"/>
      <c r="BC47" s="904"/>
      <c r="BD47" s="904"/>
      <c r="BE47" s="904"/>
      <c r="BF47" s="904"/>
      <c r="BG47" s="904"/>
      <c r="BH47" s="904"/>
      <c r="BI47" s="904"/>
      <c r="BJ47" s="904"/>
      <c r="BK47" s="904"/>
      <c r="BL47" s="904"/>
      <c r="BM47" s="904"/>
      <c r="BN47" s="904"/>
      <c r="BO47" s="904"/>
      <c r="BP47" s="904"/>
      <c r="BQ47" s="904"/>
      <c r="BR47" s="904"/>
      <c r="BS47" s="904"/>
      <c r="BT47" s="904"/>
      <c r="BU47" s="904"/>
      <c r="BV47" s="904"/>
      <c r="BW47" s="904"/>
      <c r="BX47" s="904"/>
      <c r="BY47" s="904"/>
      <c r="BZ47" s="904"/>
      <c r="CA47" s="904"/>
      <c r="CB47" s="904"/>
      <c r="CC47" s="904"/>
      <c r="CD47" s="904"/>
      <c r="CE47" s="904"/>
      <c r="CF47" s="904"/>
      <c r="CG47" s="904"/>
      <c r="CH47" s="904"/>
      <c r="CI47" s="904"/>
      <c r="CJ47" s="904"/>
      <c r="CK47" s="904"/>
      <c r="CL47" s="904"/>
      <c r="CM47" s="904"/>
      <c r="CN47" s="904"/>
      <c r="CO47" s="904"/>
      <c r="CP47" s="904"/>
      <c r="CQ47" s="904"/>
      <c r="CR47" s="904"/>
      <c r="CS47" s="904"/>
      <c r="CT47" s="904"/>
      <c r="CU47" s="904"/>
      <c r="CV47" s="904"/>
      <c r="CW47" s="904"/>
      <c r="CX47" s="904"/>
      <c r="CY47" s="904"/>
      <c r="CZ47" s="904"/>
      <c r="DA47" s="904"/>
      <c r="DB47" s="904"/>
      <c r="DC47" s="904"/>
      <c r="DD47" s="904"/>
      <c r="DE47" s="904"/>
      <c r="DF47" s="904"/>
      <c r="DG47" s="904"/>
      <c r="DH47" s="904"/>
      <c r="DI47" s="904"/>
      <c r="DJ47" s="904"/>
      <c r="DK47" s="904"/>
      <c r="DL47" s="904"/>
      <c r="DM47" s="904"/>
      <c r="DN47" s="904"/>
      <c r="DO47" s="904"/>
      <c r="DP47" s="904"/>
      <c r="DQ47" s="904"/>
      <c r="DR47" s="904"/>
      <c r="DS47" s="904"/>
      <c r="DT47" s="904"/>
      <c r="DU47" s="904"/>
      <c r="DV47" s="904"/>
      <c r="DW47" s="904"/>
      <c r="DX47" s="904"/>
      <c r="DY47" s="904"/>
      <c r="DZ47" s="904"/>
      <c r="EA47" s="904"/>
      <c r="EB47" s="904"/>
      <c r="EC47" s="904"/>
      <c r="ED47" s="904"/>
      <c r="EE47" s="904"/>
      <c r="EF47" s="904"/>
      <c r="EG47" s="904"/>
      <c r="EH47" s="904"/>
      <c r="EI47" s="904"/>
      <c r="EJ47" s="904"/>
      <c r="EK47" s="904"/>
      <c r="EL47" s="904"/>
      <c r="EM47" s="904"/>
      <c r="EN47" s="904"/>
      <c r="EO47" s="904"/>
      <c r="EP47" s="904"/>
      <c r="EQ47" s="904"/>
      <c r="ER47" s="904"/>
      <c r="ES47" s="904"/>
      <c r="ET47" s="904"/>
      <c r="EU47" s="904"/>
      <c r="EV47" s="904"/>
      <c r="EW47" s="904"/>
      <c r="EX47" s="904"/>
      <c r="EY47" s="904"/>
      <c r="EZ47" s="904"/>
      <c r="FA47" s="904"/>
      <c r="FB47" s="904"/>
      <c r="FC47" s="904"/>
      <c r="FD47" s="904"/>
      <c r="FE47" s="904"/>
      <c r="FF47" s="904"/>
      <c r="FG47" s="904"/>
      <c r="FH47" s="904"/>
      <c r="FI47" s="904"/>
      <c r="FJ47" s="904"/>
      <c r="FK47" s="904"/>
      <c r="FL47" s="904"/>
      <c r="FM47" s="904"/>
      <c r="FN47" s="904"/>
      <c r="FO47" s="904"/>
      <c r="FP47" s="904"/>
      <c r="FQ47" s="904"/>
      <c r="FR47" s="904"/>
      <c r="FS47" s="904"/>
      <c r="FT47" s="904"/>
      <c r="FU47" s="904"/>
      <c r="FV47" s="904"/>
      <c r="FW47" s="904"/>
      <c r="FX47" s="904"/>
      <c r="FY47" s="904"/>
      <c r="FZ47" s="904"/>
      <c r="GA47" s="904"/>
      <c r="GB47" s="904"/>
      <c r="GC47" s="904"/>
      <c r="GD47" s="904"/>
      <c r="GE47" s="904"/>
      <c r="GF47" s="904"/>
      <c r="GG47" s="904"/>
      <c r="GH47" s="904"/>
      <c r="GI47" s="904"/>
      <c r="GJ47" s="904"/>
      <c r="GK47" s="904"/>
      <c r="GL47" s="904"/>
      <c r="GM47" s="904"/>
      <c r="GN47" s="904"/>
      <c r="GO47" s="904"/>
      <c r="GP47" s="904"/>
      <c r="GQ47" s="904"/>
      <c r="GR47" s="904"/>
      <c r="GS47" s="904"/>
      <c r="GT47" s="904"/>
      <c r="GU47" s="904"/>
      <c r="GV47" s="904"/>
      <c r="GW47" s="904"/>
      <c r="GX47" s="904"/>
      <c r="GY47" s="904"/>
      <c r="GZ47" s="904"/>
      <c r="HA47" s="904"/>
      <c r="HB47" s="904"/>
      <c r="HC47" s="904"/>
      <c r="HD47" s="904"/>
      <c r="HE47" s="904"/>
      <c r="HF47" s="904"/>
      <c r="HG47" s="904"/>
      <c r="HH47" s="904"/>
      <c r="HI47" s="904"/>
      <c r="HJ47" s="904"/>
      <c r="HK47" s="904"/>
      <c r="HL47" s="904"/>
      <c r="HM47" s="904"/>
      <c r="HN47" s="904"/>
      <c r="HO47" s="904"/>
      <c r="HP47" s="904"/>
      <c r="HQ47" s="904"/>
      <c r="HR47" s="904"/>
      <c r="HS47" s="904"/>
      <c r="HT47" s="904"/>
      <c r="HU47" s="904"/>
      <c r="HV47" s="904"/>
      <c r="HW47" s="904"/>
      <c r="HX47" s="904"/>
      <c r="HY47" s="904"/>
      <c r="HZ47" s="904"/>
      <c r="IA47" s="904"/>
      <c r="IB47" s="904"/>
      <c r="IC47" s="904"/>
      <c r="ID47" s="904"/>
      <c r="IE47" s="904"/>
      <c r="IF47" s="904"/>
      <c r="IG47" s="904"/>
      <c r="IH47" s="904"/>
      <c r="II47" s="904"/>
      <c r="IJ47" s="904"/>
      <c r="IK47" s="904"/>
      <c r="IL47" s="904"/>
      <c r="IM47" s="904"/>
      <c r="IN47" s="904"/>
      <c r="IO47" s="904"/>
      <c r="IP47" s="904"/>
      <c r="IQ47" s="904"/>
      <c r="IR47" s="904"/>
      <c r="IS47" s="904"/>
      <c r="IT47" s="904"/>
      <c r="IU47" s="904"/>
      <c r="IV47" s="904"/>
    </row>
    <row r="48" spans="1:256" ht="19.350000000000001" customHeight="1" x14ac:dyDescent="0.25">
      <c r="A48" s="209"/>
      <c r="C48" s="216"/>
      <c r="D48" s="353" t="s">
        <v>73</v>
      </c>
      <c r="E48" s="216"/>
      <c r="F48" s="353" t="s">
        <v>74</v>
      </c>
    </row>
    <row r="49" spans="1:256" ht="48.6" customHeight="1" x14ac:dyDescent="0.25">
      <c r="A49" s="209"/>
      <c r="C49" s="914" t="s">
        <v>131</v>
      </c>
      <c r="D49" s="914"/>
      <c r="E49" s="914"/>
      <c r="F49" s="914"/>
      <c r="G49" s="914"/>
      <c r="H49" s="914"/>
      <c r="I49" s="914"/>
      <c r="J49" s="914"/>
      <c r="K49" s="914"/>
      <c r="L49" s="914"/>
      <c r="M49" s="914"/>
      <c r="N49" s="914"/>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6"/>
      <c r="AY49" s="916"/>
      <c r="AZ49" s="916"/>
      <c r="BA49" s="916"/>
      <c r="BB49" s="916"/>
      <c r="BC49" s="916"/>
      <c r="BD49" s="916"/>
      <c r="BE49" s="916"/>
      <c r="BF49" s="916"/>
      <c r="BG49" s="916"/>
      <c r="BH49" s="916"/>
      <c r="BI49" s="916"/>
      <c r="BJ49" s="916"/>
      <c r="BK49" s="916"/>
      <c r="BL49" s="916"/>
      <c r="BM49" s="916"/>
      <c r="BN49" s="916"/>
      <c r="BO49" s="916"/>
      <c r="BP49" s="916"/>
      <c r="BQ49" s="916"/>
      <c r="BR49" s="916"/>
      <c r="BS49" s="916"/>
      <c r="BT49" s="916"/>
      <c r="BU49" s="916"/>
      <c r="BV49" s="916"/>
      <c r="BW49" s="916"/>
      <c r="BX49" s="916"/>
      <c r="BY49" s="916"/>
      <c r="BZ49" s="916"/>
      <c r="CA49" s="916"/>
      <c r="CB49" s="916"/>
      <c r="CC49" s="916"/>
      <c r="CD49" s="916"/>
      <c r="CE49" s="916"/>
      <c r="CF49" s="916"/>
      <c r="CG49" s="916"/>
      <c r="CH49" s="916"/>
      <c r="CI49" s="916"/>
      <c r="CJ49" s="916"/>
      <c r="CK49" s="916"/>
      <c r="CL49" s="916"/>
      <c r="CM49" s="916"/>
      <c r="CN49" s="916"/>
      <c r="CO49" s="916"/>
      <c r="CP49" s="916"/>
      <c r="CQ49" s="916"/>
      <c r="CR49" s="916"/>
      <c r="CS49" s="916"/>
      <c r="CT49" s="916"/>
      <c r="CU49" s="916"/>
      <c r="CV49" s="916"/>
      <c r="CW49" s="916"/>
      <c r="CX49" s="916"/>
      <c r="CY49" s="916"/>
      <c r="CZ49" s="916"/>
      <c r="DA49" s="916"/>
      <c r="DB49" s="916"/>
      <c r="DC49" s="916"/>
      <c r="DD49" s="916"/>
      <c r="DE49" s="916"/>
      <c r="DF49" s="916"/>
      <c r="DG49" s="916"/>
      <c r="DH49" s="916"/>
      <c r="DI49" s="916"/>
      <c r="DJ49" s="916"/>
      <c r="DK49" s="916"/>
      <c r="DL49" s="916"/>
      <c r="DM49" s="916"/>
      <c r="DN49" s="916"/>
      <c r="DO49" s="916"/>
      <c r="DP49" s="916"/>
      <c r="DQ49" s="916"/>
      <c r="DR49" s="916"/>
      <c r="DS49" s="916"/>
      <c r="DT49" s="916"/>
      <c r="DU49" s="916"/>
      <c r="DV49" s="916"/>
      <c r="DW49" s="916"/>
      <c r="DX49" s="916"/>
      <c r="DY49" s="916"/>
      <c r="DZ49" s="916"/>
      <c r="EA49" s="916"/>
      <c r="EB49" s="916"/>
      <c r="EC49" s="916"/>
      <c r="ED49" s="916"/>
      <c r="EE49" s="916"/>
      <c r="EF49" s="916"/>
      <c r="EG49" s="916"/>
      <c r="EH49" s="916"/>
      <c r="EI49" s="916"/>
      <c r="EJ49" s="916"/>
      <c r="EK49" s="916"/>
      <c r="EL49" s="916"/>
      <c r="EM49" s="916"/>
      <c r="EN49" s="916"/>
      <c r="EO49" s="916"/>
      <c r="EP49" s="916"/>
      <c r="EQ49" s="916"/>
      <c r="ER49" s="916"/>
      <c r="ES49" s="916"/>
      <c r="ET49" s="916"/>
      <c r="EU49" s="916"/>
      <c r="EV49" s="916"/>
      <c r="EW49" s="916"/>
      <c r="EX49" s="916"/>
      <c r="EY49" s="916"/>
      <c r="EZ49" s="916"/>
      <c r="FA49" s="916"/>
      <c r="FB49" s="916"/>
      <c r="FC49" s="916"/>
      <c r="FD49" s="916"/>
      <c r="FE49" s="916"/>
      <c r="FF49" s="916"/>
      <c r="FG49" s="916"/>
      <c r="FH49" s="916"/>
      <c r="FI49" s="916"/>
      <c r="FJ49" s="916"/>
      <c r="FK49" s="916"/>
      <c r="FL49" s="916"/>
      <c r="FM49" s="916"/>
      <c r="FN49" s="916"/>
      <c r="FO49" s="916"/>
      <c r="FP49" s="916"/>
      <c r="FQ49" s="916"/>
      <c r="FR49" s="916"/>
      <c r="FS49" s="916"/>
      <c r="FT49" s="916"/>
      <c r="FU49" s="916"/>
      <c r="FV49" s="916"/>
      <c r="FW49" s="916"/>
      <c r="FX49" s="916"/>
      <c r="FY49" s="916"/>
      <c r="FZ49" s="916"/>
      <c r="GA49" s="916"/>
      <c r="GB49" s="916"/>
      <c r="GC49" s="916"/>
      <c r="GD49" s="916"/>
      <c r="GE49" s="916"/>
      <c r="GF49" s="916"/>
      <c r="GG49" s="916"/>
      <c r="GH49" s="916"/>
      <c r="GI49" s="916"/>
      <c r="GJ49" s="916"/>
      <c r="GK49" s="916"/>
      <c r="GL49" s="916"/>
      <c r="GM49" s="916"/>
      <c r="GN49" s="916"/>
      <c r="GO49" s="916"/>
      <c r="GP49" s="916"/>
      <c r="GQ49" s="916"/>
      <c r="GR49" s="916"/>
      <c r="GS49" s="916"/>
      <c r="GT49" s="916"/>
      <c r="GU49" s="916"/>
      <c r="GV49" s="916"/>
      <c r="GW49" s="916"/>
      <c r="GX49" s="916"/>
      <c r="GY49" s="916"/>
      <c r="GZ49" s="916"/>
      <c r="HA49" s="916"/>
      <c r="HB49" s="916"/>
      <c r="HC49" s="916"/>
      <c r="HD49" s="916"/>
      <c r="HE49" s="916"/>
      <c r="HF49" s="916"/>
      <c r="HG49" s="916"/>
      <c r="HH49" s="916"/>
      <c r="HI49" s="916"/>
      <c r="HJ49" s="916"/>
      <c r="HK49" s="916"/>
      <c r="HL49" s="916"/>
      <c r="HM49" s="916"/>
      <c r="HN49" s="916"/>
      <c r="HO49" s="916"/>
      <c r="HP49" s="916"/>
      <c r="HQ49" s="916"/>
      <c r="HR49" s="916"/>
      <c r="HS49" s="916"/>
      <c r="HT49" s="916"/>
      <c r="HU49" s="916"/>
      <c r="HV49" s="916"/>
      <c r="HW49" s="916"/>
      <c r="HX49" s="916"/>
      <c r="HY49" s="916"/>
      <c r="HZ49" s="916"/>
      <c r="IA49" s="916"/>
      <c r="IB49" s="916"/>
      <c r="IC49" s="916"/>
      <c r="ID49" s="916"/>
      <c r="IE49" s="916"/>
      <c r="IF49" s="916"/>
      <c r="IG49" s="916"/>
      <c r="IH49" s="916"/>
      <c r="II49" s="916"/>
      <c r="IJ49" s="916"/>
      <c r="IK49" s="916"/>
      <c r="IL49" s="916"/>
      <c r="IM49" s="916"/>
      <c r="IN49" s="916"/>
      <c r="IO49" s="916"/>
      <c r="IP49" s="916"/>
      <c r="IQ49" s="916"/>
      <c r="IR49" s="916"/>
      <c r="IS49" s="916"/>
      <c r="IT49" s="916"/>
      <c r="IU49" s="916"/>
      <c r="IV49" s="916"/>
    </row>
    <row r="50" spans="1:256" ht="42" customHeight="1" x14ac:dyDescent="0.25">
      <c r="A50" s="209"/>
      <c r="B50" s="351"/>
      <c r="C50" s="911"/>
      <c r="D50" s="912"/>
      <c r="E50" s="912"/>
      <c r="F50" s="912"/>
      <c r="G50" s="912"/>
      <c r="H50" s="912"/>
      <c r="I50" s="912"/>
      <c r="J50" s="912"/>
      <c r="K50" s="912"/>
      <c r="L50" s="912"/>
      <c r="M50" s="912"/>
      <c r="N50" s="913"/>
    </row>
  </sheetData>
  <sheetProtection formatCells="0" formatColumns="0" formatRows="0" insertColumns="0" insertRows="0"/>
  <customSheetViews>
    <customSheetView guid="{DFED3BBB-AA3A-47A0-B9A6-455515EE166B}" showPageBreaks="1" showGridLines="0" fitToPage="1" printArea="1" topLeftCell="A25">
      <selection sqref="A1:N1"/>
      <rowBreaks count="1" manualBreakCount="1">
        <brk id="19" max="13" man="1"/>
      </rowBreaks>
      <pageMargins left="0" right="0" top="0" bottom="0" header="0" footer="0"/>
      <printOptions horizontalCentered="1"/>
      <pageSetup scale="92" fitToHeight="0" orientation="portrait" r:id="rId1"/>
      <headerFooter>
        <oddFooter>&amp;R&amp;A, &amp;P</oddFooter>
      </headerFooter>
    </customSheetView>
    <customSheetView guid="{BF20CC56-EA05-47B4-8174-543B4536EDD8}" showPageBreaks="1" showGridLines="0" fitToPage="1" printArea="1" topLeftCell="A22">
      <selection activeCell="C5" sqref="C5"/>
      <rowBreaks count="1" manualBreakCount="1">
        <brk id="19" max="13" man="1"/>
      </rowBreaks>
      <pageMargins left="0" right="0" top="0" bottom="0" header="0" footer="0"/>
      <printOptions horizontalCentered="1"/>
      <pageSetup scale="92" fitToHeight="0" orientation="portrait" r:id="rId2"/>
      <headerFooter>
        <oddFooter>&amp;R&amp;A, &amp;P</oddFooter>
      </headerFooter>
    </customSheetView>
  </customSheetViews>
  <mergeCells count="107">
    <mergeCell ref="IO47:IV47"/>
    <mergeCell ref="EB47:EN47"/>
    <mergeCell ref="EO47:FA47"/>
    <mergeCell ref="FB47:FN47"/>
    <mergeCell ref="FO47:GA47"/>
    <mergeCell ref="GB47:GN47"/>
    <mergeCell ref="C50:N50"/>
    <mergeCell ref="GO49:HA49"/>
    <mergeCell ref="HB49:HN49"/>
    <mergeCell ref="HO49:IA49"/>
    <mergeCell ref="IB49:IN49"/>
    <mergeCell ref="IO49:IV49"/>
    <mergeCell ref="EB49:EN49"/>
    <mergeCell ref="EO49:FA49"/>
    <mergeCell ref="FB49:FN49"/>
    <mergeCell ref="FO49:GA49"/>
    <mergeCell ref="GB49:GN49"/>
    <mergeCell ref="BO49:CA49"/>
    <mergeCell ref="CB49:CN49"/>
    <mergeCell ref="CO49:DA49"/>
    <mergeCell ref="DB49:DN49"/>
    <mergeCell ref="DO49:EA49"/>
    <mergeCell ref="C49:N49"/>
    <mergeCell ref="O49:AA49"/>
    <mergeCell ref="C23:N23"/>
    <mergeCell ref="C24:N24"/>
    <mergeCell ref="GO47:HA47"/>
    <mergeCell ref="C45:N45"/>
    <mergeCell ref="C44:N44"/>
    <mergeCell ref="C38:N38"/>
    <mergeCell ref="B42:N42"/>
    <mergeCell ref="CO44:DA44"/>
    <mergeCell ref="DB44:DN44"/>
    <mergeCell ref="DO44:EA44"/>
    <mergeCell ref="EB44:EN44"/>
    <mergeCell ref="EO44:FA44"/>
    <mergeCell ref="O44:AA44"/>
    <mergeCell ref="AB44:AN44"/>
    <mergeCell ref="AO44:BA44"/>
    <mergeCell ref="BB44:BN44"/>
    <mergeCell ref="BO44:CA44"/>
    <mergeCell ref="DB42:DN42"/>
    <mergeCell ref="B47:N47"/>
    <mergeCell ref="O47:AA47"/>
    <mergeCell ref="AB47:AN47"/>
    <mergeCell ref="AO47:BA47"/>
    <mergeCell ref="BB47:BN47"/>
    <mergeCell ref="EB42:EN42"/>
    <mergeCell ref="HB47:HN47"/>
    <mergeCell ref="HO47:IA47"/>
    <mergeCell ref="IB47:IN47"/>
    <mergeCell ref="BO47:CA47"/>
    <mergeCell ref="CB47:CN47"/>
    <mergeCell ref="CO47:DA47"/>
    <mergeCell ref="DB47:DN47"/>
    <mergeCell ref="DO47:EA47"/>
    <mergeCell ref="AB49:AN49"/>
    <mergeCell ref="AO49:BA49"/>
    <mergeCell ref="BB49:BN49"/>
    <mergeCell ref="B26:N26"/>
    <mergeCell ref="IO44:IV44"/>
    <mergeCell ref="FB42:FN42"/>
    <mergeCell ref="FO42:GA42"/>
    <mergeCell ref="GB42:GN42"/>
    <mergeCell ref="GO42:HA42"/>
    <mergeCell ref="HB42:HN42"/>
    <mergeCell ref="HO42:IA42"/>
    <mergeCell ref="FB44:FN44"/>
    <mergeCell ref="IB42:IN42"/>
    <mergeCell ref="IO42:IV42"/>
    <mergeCell ref="FO44:GA44"/>
    <mergeCell ref="GB44:GN44"/>
    <mergeCell ref="GO44:HA44"/>
    <mergeCell ref="IB44:IN44"/>
    <mergeCell ref="HO44:IA44"/>
    <mergeCell ref="HB44:HN44"/>
    <mergeCell ref="EO42:FA42"/>
    <mergeCell ref="O42:AA42"/>
    <mergeCell ref="AB42:AN42"/>
    <mergeCell ref="DO42:EA42"/>
    <mergeCell ref="AO42:BA42"/>
    <mergeCell ref="BB42:BN42"/>
    <mergeCell ref="CB44:CN44"/>
    <mergeCell ref="G3:L3"/>
    <mergeCell ref="A1:N1"/>
    <mergeCell ref="BO42:CA42"/>
    <mergeCell ref="CB42:CN42"/>
    <mergeCell ref="CO42:DA42"/>
    <mergeCell ref="C39:N40"/>
    <mergeCell ref="B5:L5"/>
    <mergeCell ref="D6:L6"/>
    <mergeCell ref="D7:L7"/>
    <mergeCell ref="D8:L8"/>
    <mergeCell ref="D9:L9"/>
    <mergeCell ref="B31:N31"/>
    <mergeCell ref="B36:L36"/>
    <mergeCell ref="C29:N29"/>
    <mergeCell ref="C34:N34"/>
    <mergeCell ref="B17:L17"/>
    <mergeCell ref="B18:N18"/>
    <mergeCell ref="B19:N19"/>
    <mergeCell ref="B21:L21"/>
    <mergeCell ref="D10:L10"/>
    <mergeCell ref="H11:N11"/>
    <mergeCell ref="B13:N13"/>
    <mergeCell ref="B14:N14"/>
    <mergeCell ref="B15:N15"/>
  </mergeCells>
  <printOptions horizontalCentered="1"/>
  <pageMargins left="0.7" right="0.7" top="0.75" bottom="0.75" header="0.3" footer="0.3"/>
  <pageSetup scale="88" fitToHeight="0" orientation="portrait" r:id="rId3"/>
  <headerFooter differentFirst="1"/>
  <rowBreaks count="1" manualBreakCount="1">
    <brk id="20" max="13" man="1"/>
  </rowBreaks>
  <ignoredErrors>
    <ignoredError sqref="A4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37"/>
  <sheetViews>
    <sheetView showGridLines="0" zoomScale="80" zoomScaleNormal="80" workbookViewId="0">
      <selection sqref="A1:N1"/>
    </sheetView>
  </sheetViews>
  <sheetFormatPr defaultColWidth="8.85546875" defaultRowHeight="15.75" x14ac:dyDescent="0.25"/>
  <cols>
    <col min="1" max="1" width="3.140625" style="348" bestFit="1" customWidth="1"/>
    <col min="2" max="2" width="8.140625" style="35" customWidth="1"/>
    <col min="3" max="3" width="3.140625" style="35" customWidth="1"/>
    <col min="4" max="4" width="4.5703125" style="35" customWidth="1"/>
    <col min="5" max="5" width="3" style="35" customWidth="1"/>
    <col min="6" max="6" width="3.140625" style="35" customWidth="1"/>
    <col min="7" max="7" width="10.85546875" style="35" customWidth="1"/>
    <col min="8" max="8" width="13.42578125" style="35" customWidth="1"/>
    <col min="9" max="9" width="6" style="35" customWidth="1"/>
    <col min="10" max="10" width="6.140625" style="35" customWidth="1"/>
    <col min="11" max="11" width="8.140625" style="35" customWidth="1"/>
    <col min="12" max="12" width="10.140625" style="35" customWidth="1"/>
    <col min="13" max="13" width="6.5703125" style="35" customWidth="1"/>
    <col min="14" max="14" width="11.5703125" style="35" customWidth="1"/>
    <col min="15" max="16384" width="8.85546875" style="35"/>
  </cols>
  <sheetData>
    <row r="1" spans="1:14" ht="18.75" customHeight="1" x14ac:dyDescent="0.3">
      <c r="A1" s="903" t="s">
        <v>969</v>
      </c>
      <c r="B1" s="903"/>
      <c r="C1" s="903"/>
      <c r="D1" s="903"/>
      <c r="E1" s="903"/>
      <c r="F1" s="903"/>
      <c r="G1" s="903"/>
      <c r="H1" s="903"/>
      <c r="I1" s="903"/>
      <c r="J1" s="903"/>
      <c r="K1" s="903"/>
      <c r="L1" s="903"/>
      <c r="M1" s="903"/>
      <c r="N1" s="903"/>
    </row>
    <row r="3" spans="1:14" ht="15" customHeight="1" x14ac:dyDescent="0.25">
      <c r="A3" s="209" t="s">
        <v>75</v>
      </c>
      <c r="B3" s="904" t="s">
        <v>132</v>
      </c>
      <c r="C3" s="904"/>
      <c r="D3" s="904"/>
      <c r="E3" s="904"/>
      <c r="F3" s="904"/>
      <c r="G3" s="904"/>
      <c r="H3" s="904"/>
      <c r="I3" s="904"/>
      <c r="J3" s="904"/>
      <c r="K3" s="904"/>
      <c r="L3" s="904"/>
      <c r="M3" s="904"/>
      <c r="N3" s="904"/>
    </row>
    <row r="4" spans="1:14" ht="15.75" customHeight="1" x14ac:dyDescent="0.25">
      <c r="B4" s="923" t="s">
        <v>133</v>
      </c>
      <c r="C4" s="923"/>
      <c r="D4" s="923"/>
      <c r="E4" s="923"/>
      <c r="F4" s="923"/>
      <c r="G4" s="923"/>
      <c r="H4" s="923"/>
      <c r="I4" s="923"/>
      <c r="J4" s="923"/>
      <c r="K4" s="923"/>
      <c r="L4" s="923"/>
      <c r="M4" s="923"/>
      <c r="N4" s="923"/>
    </row>
    <row r="5" spans="1:14" x14ac:dyDescent="0.25">
      <c r="C5" s="216"/>
      <c r="D5" s="353" t="s">
        <v>73</v>
      </c>
      <c r="E5" s="216"/>
      <c r="F5" s="353" t="s">
        <v>74</v>
      </c>
    </row>
    <row r="6" spans="1:14" x14ac:dyDescent="0.25">
      <c r="A6" s="383"/>
      <c r="B6" s="349"/>
      <c r="C6" s="349"/>
      <c r="D6" s="349"/>
    </row>
    <row r="7" spans="1:14" ht="15.75" customHeight="1" x14ac:dyDescent="0.25">
      <c r="A7" s="35"/>
      <c r="B7" s="771" t="s">
        <v>134</v>
      </c>
      <c r="C7" s="771"/>
      <c r="D7" s="771"/>
      <c r="E7" s="771"/>
      <c r="F7" s="771"/>
      <c r="G7" s="771"/>
      <c r="H7" s="911"/>
      <c r="I7" s="912"/>
      <c r="J7" s="912"/>
      <c r="K7" s="912"/>
      <c r="L7" s="912"/>
      <c r="M7" s="912"/>
      <c r="N7" s="913"/>
    </row>
    <row r="9" spans="1:14" ht="15.75" customHeight="1" x14ac:dyDescent="0.25">
      <c r="A9" s="209" t="s">
        <v>76</v>
      </c>
      <c r="B9" s="916" t="s">
        <v>135</v>
      </c>
      <c r="C9" s="916"/>
      <c r="D9" s="916"/>
      <c r="E9" s="916"/>
      <c r="F9" s="916"/>
      <c r="G9" s="916"/>
      <c r="H9" s="916"/>
      <c r="I9" s="916"/>
      <c r="J9" s="916"/>
      <c r="K9" s="916"/>
      <c r="L9" s="916"/>
      <c r="M9" s="916"/>
      <c r="N9" s="916"/>
    </row>
    <row r="10" spans="1:14" x14ac:dyDescent="0.25">
      <c r="A10" s="209"/>
      <c r="C10" s="216"/>
      <c r="D10" s="353" t="s">
        <v>73</v>
      </c>
      <c r="E10" s="216"/>
      <c r="F10" s="353" t="s">
        <v>74</v>
      </c>
    </row>
    <row r="11" spans="1:14" x14ac:dyDescent="0.25">
      <c r="A11" s="209"/>
      <c r="B11" s="349"/>
      <c r="C11" s="349"/>
      <c r="D11" s="349"/>
    </row>
    <row r="12" spans="1:14" x14ac:dyDescent="0.25">
      <c r="A12" s="209"/>
      <c r="B12" s="384" t="s">
        <v>136</v>
      </c>
      <c r="C12" s="385"/>
      <c r="D12" s="386"/>
      <c r="E12" s="386"/>
      <c r="F12" s="386"/>
      <c r="G12" s="386"/>
      <c r="H12" s="386"/>
      <c r="I12" s="386"/>
      <c r="J12" s="924"/>
      <c r="K12" s="905"/>
      <c r="L12" s="905"/>
      <c r="M12" s="905"/>
      <c r="N12" s="906"/>
    </row>
    <row r="13" spans="1:14" x14ac:dyDescent="0.25">
      <c r="A13" s="209"/>
      <c r="B13" s="384" t="s">
        <v>137</v>
      </c>
      <c r="C13" s="387"/>
      <c r="D13" s="388"/>
      <c r="E13" s="388"/>
      <c r="F13" s="388"/>
      <c r="G13" s="388"/>
      <c r="H13" s="388"/>
      <c r="I13" s="388"/>
      <c r="J13" s="925"/>
      <c r="K13" s="907"/>
      <c r="L13" s="907"/>
      <c r="M13" s="907"/>
      <c r="N13" s="908"/>
    </row>
    <row r="14" spans="1:14" x14ac:dyDescent="0.25">
      <c r="A14" s="209"/>
    </row>
    <row r="15" spans="1:14" ht="16.5" customHeight="1" x14ac:dyDescent="0.25">
      <c r="A15" s="209" t="s">
        <v>77</v>
      </c>
      <c r="B15" s="916" t="s">
        <v>138</v>
      </c>
      <c r="C15" s="916"/>
      <c r="D15" s="916"/>
      <c r="E15" s="916"/>
      <c r="F15" s="916"/>
      <c r="G15" s="916"/>
      <c r="H15" s="916"/>
      <c r="I15" s="916"/>
      <c r="J15" s="916"/>
      <c r="K15" s="916"/>
      <c r="L15" s="916"/>
      <c r="M15" s="916"/>
      <c r="N15" s="916"/>
    </row>
    <row r="16" spans="1:14" x14ac:dyDescent="0.25">
      <c r="A16" s="209"/>
      <c r="C16" s="216"/>
      <c r="D16" s="353" t="s">
        <v>73</v>
      </c>
      <c r="E16" s="216"/>
      <c r="F16" s="353" t="s">
        <v>74</v>
      </c>
    </row>
    <row r="17" spans="1:14" x14ac:dyDescent="0.25">
      <c r="A17" s="209"/>
      <c r="B17" s="349"/>
      <c r="C17" s="349"/>
      <c r="D17" s="349"/>
    </row>
    <row r="18" spans="1:14" x14ac:dyDescent="0.25">
      <c r="A18" s="209"/>
      <c r="B18" s="384" t="s">
        <v>139</v>
      </c>
      <c r="H18" s="918"/>
      <c r="I18" s="919"/>
      <c r="J18" s="919"/>
      <c r="K18" s="919"/>
      <c r="L18" s="919"/>
      <c r="M18" s="920"/>
    </row>
    <row r="19" spans="1:14" x14ac:dyDescent="0.25">
      <c r="A19" s="209"/>
      <c r="B19" s="384" t="s">
        <v>140</v>
      </c>
      <c r="H19" s="918"/>
      <c r="I19" s="919"/>
      <c r="J19" s="919"/>
      <c r="K19" s="919"/>
      <c r="L19" s="919"/>
      <c r="M19" s="920"/>
    </row>
    <row r="20" spans="1:14" x14ac:dyDescent="0.25">
      <c r="A20" s="209"/>
      <c r="B20" s="389"/>
      <c r="H20" s="349"/>
      <c r="I20" s="349"/>
      <c r="J20" s="349"/>
      <c r="K20" s="349"/>
      <c r="L20" s="349"/>
      <c r="M20" s="349"/>
    </row>
    <row r="21" spans="1:14" x14ac:dyDescent="0.25">
      <c r="A21" s="209"/>
      <c r="B21" s="390" t="s">
        <v>11</v>
      </c>
      <c r="H21" s="349"/>
      <c r="I21" s="349"/>
      <c r="J21" s="349"/>
      <c r="K21" s="349"/>
      <c r="L21" s="349"/>
      <c r="M21" s="349"/>
    </row>
    <row r="22" spans="1:14" ht="16.5" customHeight="1" x14ac:dyDescent="0.25">
      <c r="A22" s="370" t="s">
        <v>78</v>
      </c>
      <c r="B22" s="922" t="s">
        <v>917</v>
      </c>
      <c r="C22" s="922"/>
      <c r="D22" s="922"/>
      <c r="E22" s="922"/>
      <c r="F22" s="922"/>
      <c r="G22" s="922"/>
      <c r="H22" s="922"/>
      <c r="I22" s="922"/>
      <c r="J22" s="922"/>
      <c r="K22" s="922"/>
      <c r="L22" s="922"/>
      <c r="M22" s="922"/>
      <c r="N22" s="922"/>
    </row>
    <row r="23" spans="1:14" x14ac:dyDescent="0.25">
      <c r="A23" s="209"/>
      <c r="C23" s="216"/>
      <c r="D23" s="909" t="s">
        <v>141</v>
      </c>
      <c r="E23" s="910"/>
      <c r="F23" s="910"/>
      <c r="G23" s="910"/>
      <c r="H23" s="910"/>
      <c r="I23" s="910"/>
      <c r="J23" s="910"/>
      <c r="K23" s="910"/>
      <c r="L23" s="910"/>
    </row>
    <row r="24" spans="1:14" x14ac:dyDescent="0.25">
      <c r="A24" s="209"/>
      <c r="C24" s="216"/>
      <c r="D24" s="909" t="s">
        <v>142</v>
      </c>
      <c r="E24" s="910"/>
      <c r="F24" s="910"/>
      <c r="G24" s="910"/>
      <c r="H24" s="910"/>
      <c r="I24" s="910"/>
      <c r="J24" s="910"/>
      <c r="K24" s="910"/>
      <c r="L24" s="910"/>
    </row>
    <row r="25" spans="1:14" x14ac:dyDescent="0.25">
      <c r="A25" s="209"/>
      <c r="C25" s="216"/>
      <c r="D25" s="909" t="s">
        <v>143</v>
      </c>
      <c r="E25" s="910"/>
      <c r="F25" s="910"/>
      <c r="G25" s="910"/>
      <c r="H25" s="910"/>
      <c r="I25" s="910"/>
      <c r="J25" s="910"/>
      <c r="K25" s="910"/>
      <c r="L25" s="910"/>
    </row>
    <row r="26" spans="1:14" x14ac:dyDescent="0.25">
      <c r="A26" s="209"/>
      <c r="C26" s="216"/>
      <c r="D26" s="909" t="s">
        <v>144</v>
      </c>
      <c r="E26" s="910"/>
      <c r="F26" s="910"/>
      <c r="G26" s="910"/>
      <c r="H26" s="910"/>
      <c r="I26" s="910"/>
      <c r="J26" s="910"/>
      <c r="K26" s="910"/>
      <c r="L26" s="910"/>
    </row>
    <row r="27" spans="1:14" x14ac:dyDescent="0.25">
      <c r="A27" s="209"/>
      <c r="B27" s="349"/>
      <c r="C27" s="216"/>
      <c r="D27" s="921" t="s">
        <v>145</v>
      </c>
      <c r="E27" s="916"/>
      <c r="F27" s="916"/>
      <c r="G27" s="916"/>
      <c r="H27" s="916"/>
      <c r="I27" s="916"/>
      <c r="J27" s="769"/>
      <c r="K27" s="769"/>
      <c r="L27" s="769"/>
    </row>
    <row r="28" spans="1:14" x14ac:dyDescent="0.25">
      <c r="A28" s="209"/>
      <c r="B28" s="349"/>
      <c r="C28" s="352"/>
      <c r="D28" s="769"/>
      <c r="E28" s="769"/>
      <c r="F28" s="769"/>
      <c r="G28" s="769"/>
      <c r="H28" s="769"/>
      <c r="I28" s="769"/>
      <c r="J28" s="769"/>
      <c r="K28" s="769"/>
      <c r="L28" s="769"/>
    </row>
    <row r="29" spans="1:14" ht="30.75" customHeight="1" x14ac:dyDescent="0.25">
      <c r="A29" s="370" t="s">
        <v>80</v>
      </c>
      <c r="B29" s="914" t="s">
        <v>146</v>
      </c>
      <c r="C29" s="914"/>
      <c r="D29" s="914"/>
      <c r="E29" s="914"/>
      <c r="F29" s="914"/>
      <c r="G29" s="914"/>
      <c r="H29" s="914"/>
      <c r="I29" s="914"/>
      <c r="J29" s="914"/>
      <c r="K29" s="914"/>
      <c r="L29" s="914"/>
      <c r="M29" s="914"/>
      <c r="N29" s="914"/>
    </row>
    <row r="30" spans="1:14" ht="144" customHeight="1" x14ac:dyDescent="0.25">
      <c r="A30" s="209"/>
      <c r="B30" s="911"/>
      <c r="C30" s="912"/>
      <c r="D30" s="912"/>
      <c r="E30" s="912"/>
      <c r="F30" s="912"/>
      <c r="G30" s="912"/>
      <c r="H30" s="912"/>
      <c r="I30" s="912"/>
      <c r="J30" s="912"/>
      <c r="K30" s="912"/>
      <c r="L30" s="912"/>
      <c r="M30" s="912"/>
      <c r="N30" s="913"/>
    </row>
    <row r="31" spans="1:14" x14ac:dyDescent="0.25">
      <c r="A31" s="209"/>
      <c r="B31" s="349"/>
      <c r="C31" s="349"/>
      <c r="D31" s="769"/>
      <c r="E31" s="769"/>
      <c r="F31" s="769"/>
      <c r="G31" s="769"/>
      <c r="H31" s="769"/>
      <c r="I31" s="769"/>
      <c r="J31" s="769"/>
      <c r="K31" s="769"/>
      <c r="L31" s="769"/>
    </row>
    <row r="32" spans="1:14" ht="33" customHeight="1" x14ac:dyDescent="0.25">
      <c r="A32" s="370" t="s">
        <v>81</v>
      </c>
      <c r="B32" s="916" t="s">
        <v>147</v>
      </c>
      <c r="C32" s="916"/>
      <c r="D32" s="916"/>
      <c r="E32" s="916"/>
      <c r="F32" s="916"/>
      <c r="G32" s="916"/>
      <c r="H32" s="916"/>
      <c r="I32" s="916"/>
      <c r="J32" s="916"/>
      <c r="K32" s="916"/>
      <c r="L32" s="916"/>
      <c r="M32" s="916"/>
      <c r="N32" s="916"/>
    </row>
    <row r="33" spans="1:14" ht="99" customHeight="1" x14ac:dyDescent="0.25">
      <c r="A33" s="209"/>
      <c r="B33" s="911"/>
      <c r="C33" s="912"/>
      <c r="D33" s="912"/>
      <c r="E33" s="912"/>
      <c r="F33" s="912"/>
      <c r="G33" s="912"/>
      <c r="H33" s="912"/>
      <c r="I33" s="912"/>
      <c r="J33" s="912"/>
      <c r="K33" s="912"/>
      <c r="L33" s="912"/>
      <c r="M33" s="912"/>
      <c r="N33" s="913"/>
    </row>
    <row r="34" spans="1:14" x14ac:dyDescent="0.25">
      <c r="A34" s="209"/>
      <c r="B34" s="349"/>
      <c r="C34" s="349"/>
      <c r="D34" s="769"/>
      <c r="E34" s="769"/>
      <c r="F34" s="769"/>
      <c r="G34" s="769"/>
      <c r="H34" s="769"/>
      <c r="I34" s="769"/>
      <c r="J34" s="769"/>
      <c r="K34" s="769"/>
      <c r="L34" s="769"/>
    </row>
    <row r="35" spans="1:14" ht="33" customHeight="1" x14ac:dyDescent="0.25">
      <c r="A35" s="370" t="s">
        <v>82</v>
      </c>
      <c r="B35" s="917" t="s">
        <v>148</v>
      </c>
      <c r="C35" s="917"/>
      <c r="D35" s="917"/>
      <c r="E35" s="917"/>
      <c r="F35" s="917"/>
      <c r="G35" s="917"/>
      <c r="H35" s="917"/>
      <c r="I35" s="917"/>
      <c r="J35" s="917"/>
      <c r="K35" s="917"/>
      <c r="L35" s="917"/>
      <c r="M35" s="917"/>
      <c r="N35" s="917"/>
    </row>
    <row r="36" spans="1:14" ht="45" customHeight="1" x14ac:dyDescent="0.25">
      <c r="A36" s="209"/>
      <c r="B36" s="911"/>
      <c r="C36" s="912"/>
      <c r="D36" s="912"/>
      <c r="E36" s="912"/>
      <c r="F36" s="912"/>
      <c r="G36" s="912"/>
      <c r="H36" s="912"/>
      <c r="I36" s="912"/>
      <c r="J36" s="912"/>
      <c r="K36" s="912"/>
      <c r="L36" s="912"/>
      <c r="M36" s="912"/>
      <c r="N36" s="913"/>
    </row>
    <row r="37" spans="1:14" x14ac:dyDescent="0.25">
      <c r="A37" s="209"/>
      <c r="B37" s="772"/>
      <c r="C37" s="772"/>
      <c r="D37" s="772"/>
      <c r="E37" s="772"/>
      <c r="F37" s="772"/>
      <c r="G37" s="772"/>
      <c r="H37" s="772"/>
      <c r="I37" s="772"/>
      <c r="J37" s="772"/>
      <c r="K37" s="772"/>
      <c r="L37" s="772"/>
    </row>
  </sheetData>
  <sheetProtection formatCells="0" formatColumns="0" formatRows="0" insertColumns="0" insertRows="0"/>
  <dataConsolidate/>
  <customSheetViews>
    <customSheetView guid="{DFED3BBB-AA3A-47A0-B9A6-455515EE166B}" showPageBreaks="1" showGridLines="0" printArea="1" topLeftCell="A13">
      <selection sqref="A1:N1"/>
      <rowBreaks count="1" manualBreakCount="1">
        <brk id="32" max="13" man="1"/>
      </rowBreaks>
      <pageMargins left="0" right="0" top="0" bottom="0" header="0" footer="0"/>
      <printOptions horizontalCentered="1"/>
      <pageSetup scale="91" fitToHeight="2" orientation="portrait" r:id="rId1"/>
      <headerFooter>
        <oddFooter>&amp;R&amp;A, &amp;P</oddFooter>
      </headerFooter>
    </customSheetView>
    <customSheetView guid="{BF20CC56-EA05-47B4-8174-543B4536EDD8}" showPageBreaks="1" showGridLines="0" printArea="1" topLeftCell="A25">
      <selection activeCell="C6" sqref="C6"/>
      <rowBreaks count="1" manualBreakCount="1">
        <brk id="32" max="13" man="1"/>
      </rowBreaks>
      <pageMargins left="0" right="0" top="0" bottom="0" header="0" footer="0"/>
      <printOptions horizontalCentered="1"/>
      <pageSetup scale="91" fitToHeight="2" orientation="portrait" r:id="rId2"/>
      <headerFooter>
        <oddFooter>&amp;R&amp;A, &amp;P</oddFooter>
      </headerFooter>
    </customSheetView>
  </customSheetViews>
  <mergeCells count="22">
    <mergeCell ref="H18:M18"/>
    <mergeCell ref="H19:M19"/>
    <mergeCell ref="D27:I27"/>
    <mergeCell ref="A1:N1"/>
    <mergeCell ref="B22:N22"/>
    <mergeCell ref="D23:L23"/>
    <mergeCell ref="D24:L24"/>
    <mergeCell ref="B4:N4"/>
    <mergeCell ref="B9:N9"/>
    <mergeCell ref="B15:N15"/>
    <mergeCell ref="B3:N3"/>
    <mergeCell ref="H7:N7"/>
    <mergeCell ref="J12:N12"/>
    <mergeCell ref="J13:N13"/>
    <mergeCell ref="B35:N35"/>
    <mergeCell ref="B36:N36"/>
    <mergeCell ref="D25:L25"/>
    <mergeCell ref="D26:L26"/>
    <mergeCell ref="B29:N29"/>
    <mergeCell ref="B30:N30"/>
    <mergeCell ref="B32:N32"/>
    <mergeCell ref="B33:N33"/>
  </mergeCells>
  <printOptions horizontalCentered="1"/>
  <pageMargins left="0.7" right="0.7" top="0.75" bottom="0.75" header="0.3" footer="0.3"/>
  <pageSetup scale="88" fitToHeight="2" orientation="portrait" r:id="rId3"/>
  <headerFooter differentFirst="1"/>
  <rowBreaks count="1" manualBreakCount="1">
    <brk id="31" max="13" man="1"/>
  </rowBreaks>
  <ignoredErrors>
    <ignoredError sqref="A3 A9 A15 A22 A29 A32 A3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46FC-7B31-4D8C-9792-6734E19CAB73}">
  <sheetPr codeName="Sheet30"/>
  <dimension ref="A1:T2"/>
  <sheetViews>
    <sheetView workbookViewId="0"/>
  </sheetViews>
  <sheetFormatPr defaultColWidth="9.140625" defaultRowHeight="15" x14ac:dyDescent="0.25"/>
  <cols>
    <col min="1" max="1" width="11" bestFit="1" customWidth="1"/>
    <col min="2" max="2" width="23.140625" bestFit="1" customWidth="1"/>
    <col min="3" max="3" width="23.28515625" bestFit="1" customWidth="1"/>
    <col min="4" max="4" width="20" bestFit="1" customWidth="1"/>
    <col min="5" max="5" width="33.5703125" bestFit="1" customWidth="1"/>
    <col min="6" max="6" width="34.42578125" bestFit="1" customWidth="1"/>
    <col min="7" max="7" width="34.28515625" bestFit="1" customWidth="1"/>
    <col min="8" max="8" width="33.85546875" bestFit="1" customWidth="1"/>
    <col min="9" max="9" width="38.42578125" bestFit="1" customWidth="1"/>
    <col min="10" max="10" width="37" bestFit="1" customWidth="1"/>
    <col min="11" max="11" width="37.5703125" bestFit="1" customWidth="1"/>
    <col min="12" max="12" width="33.42578125" bestFit="1" customWidth="1"/>
    <col min="13" max="13" width="30.5703125" bestFit="1" customWidth="1"/>
    <col min="14" max="14" width="21.7109375" bestFit="1" customWidth="1"/>
    <col min="15" max="15" width="26.5703125" bestFit="1" customWidth="1"/>
    <col min="16" max="16" width="37" bestFit="1" customWidth="1"/>
    <col min="17" max="17" width="37.5703125" bestFit="1" customWidth="1"/>
    <col min="18" max="18" width="33.42578125" bestFit="1" customWidth="1"/>
    <col min="19" max="19" width="34.140625" bestFit="1" customWidth="1"/>
    <col min="20" max="20" width="21.42578125" bestFit="1" customWidth="1"/>
  </cols>
  <sheetData>
    <row r="1" spans="1:20" x14ac:dyDescent="0.25">
      <c r="A1" t="s">
        <v>149</v>
      </c>
      <c r="B1" s="678" t="s">
        <v>150</v>
      </c>
      <c r="C1" s="683" t="s">
        <v>151</v>
      </c>
      <c r="D1" s="684" t="s">
        <v>152</v>
      </c>
      <c r="E1" s="683" t="s">
        <v>153</v>
      </c>
      <c r="F1" s="684" t="s">
        <v>154</v>
      </c>
      <c r="G1" s="683" t="s">
        <v>155</v>
      </c>
      <c r="H1" s="684" t="s">
        <v>156</v>
      </c>
      <c r="I1" s="800" t="s">
        <v>157</v>
      </c>
      <c r="J1" s="684" t="s">
        <v>158</v>
      </c>
      <c r="K1" s="35" t="s">
        <v>159</v>
      </c>
      <c r="L1" s="35" t="s">
        <v>160</v>
      </c>
      <c r="M1" s="35" t="s">
        <v>161</v>
      </c>
      <c r="N1" s="35" t="s">
        <v>162</v>
      </c>
      <c r="O1" t="s">
        <v>163</v>
      </c>
      <c r="P1" t="s">
        <v>164</v>
      </c>
      <c r="Q1" t="s">
        <v>165</v>
      </c>
      <c r="R1" t="s">
        <v>166</v>
      </c>
      <c r="S1" t="s">
        <v>167</v>
      </c>
      <c r="T1" s="684" t="s">
        <v>168</v>
      </c>
    </row>
    <row r="2" spans="1:20" x14ac:dyDescent="0.25">
      <c r="B2">
        <f>'LIHTC Calc'!E38</f>
        <v>0</v>
      </c>
      <c r="C2" t="e">
        <f>#REF!</f>
        <v>#REF!</v>
      </c>
      <c r="D2" t="e">
        <f>#REF!</f>
        <v>#REF!</v>
      </c>
      <c r="E2" t="e">
        <f>#REF!</f>
        <v>#REF!</v>
      </c>
      <c r="F2" t="e">
        <f>(#REF! +#REF!)</f>
        <v>#REF!</v>
      </c>
      <c r="G2" t="e">
        <f>#REF!</f>
        <v>#REF!</v>
      </c>
      <c r="H2" t="e">
        <f>#REF!</f>
        <v>#REF!</v>
      </c>
      <c r="I2">
        <f>'TDC Limit Calc'!B40</f>
        <v>0</v>
      </c>
      <c r="J2">
        <f>'TDC Limit Calc'!B41</f>
        <v>0</v>
      </c>
      <c r="K2">
        <f>'TDC Limit Calc'!B42</f>
        <v>0</v>
      </c>
      <c r="L2">
        <f>'TDC Limit Calc'!B43</f>
        <v>0</v>
      </c>
      <c r="M2">
        <f>'TDC Limit Calc'!B44</f>
        <v>0</v>
      </c>
      <c r="N2">
        <f>'TDC Limit Calc'!B45</f>
        <v>0</v>
      </c>
      <c r="O2">
        <f>'TDC Limit Calc'!B48</f>
        <v>0</v>
      </c>
      <c r="P2">
        <f>IF('TDC Limit Calc'!I44="",0,1)</f>
        <v>0</v>
      </c>
      <c r="Q2">
        <f>IF('TDC Limit Calc'!I45="",0,1)</f>
        <v>0</v>
      </c>
      <c r="R2">
        <f>IF('TDC Limit Calc'!I46="",0,1)</f>
        <v>0</v>
      </c>
      <c r="S2">
        <f>IF('TDC Limit Calc'!I47="",0,1)</f>
        <v>0</v>
      </c>
      <c r="T2">
        <f>IF('TDC Limit Calc'!I48="",0,1)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6"/>
  <sheetViews>
    <sheetView showGridLines="0" zoomScale="80" zoomScaleNormal="80" workbookViewId="0">
      <selection activeCell="J29" sqref="J29"/>
    </sheetView>
  </sheetViews>
  <sheetFormatPr defaultColWidth="8.85546875" defaultRowHeight="15.75" x14ac:dyDescent="0.25"/>
  <cols>
    <col min="1" max="1" width="2.85546875" style="348" bestFit="1" customWidth="1"/>
    <col min="2" max="2" width="10.85546875" style="35" customWidth="1"/>
    <col min="3" max="3" width="23.28515625" style="35" customWidth="1"/>
    <col min="4" max="4" width="3.140625" style="35" customWidth="1"/>
    <col min="5" max="5" width="4.5703125" style="35" customWidth="1"/>
    <col min="6" max="6" width="3" style="35" customWidth="1"/>
    <col min="7" max="8" width="3.140625" style="35" customWidth="1"/>
    <col min="9" max="9" width="6.85546875" style="35" customWidth="1"/>
    <col min="10" max="10" width="6" style="35" customWidth="1"/>
    <col min="11" max="11" width="4.85546875" style="35" customWidth="1"/>
    <col min="12" max="12" width="8.85546875" style="35"/>
    <col min="13" max="13" width="14.140625" style="35" customWidth="1"/>
    <col min="14" max="16384" width="8.85546875" style="35"/>
  </cols>
  <sheetData>
    <row r="1" spans="1:13" ht="18.75" x14ac:dyDescent="0.3">
      <c r="B1" s="928" t="s">
        <v>169</v>
      </c>
      <c r="C1" s="928"/>
      <c r="D1" s="928"/>
      <c r="E1" s="928"/>
      <c r="F1" s="928"/>
      <c r="G1" s="928"/>
      <c r="H1" s="928"/>
      <c r="I1" s="928"/>
      <c r="J1" s="928"/>
      <c r="K1" s="928"/>
      <c r="L1" s="928"/>
      <c r="M1" s="928"/>
    </row>
    <row r="3" spans="1:13" ht="30.75" customHeight="1" x14ac:dyDescent="0.25">
      <c r="A3" s="370" t="s">
        <v>75</v>
      </c>
      <c r="B3" s="916" t="s">
        <v>170</v>
      </c>
      <c r="C3" s="916"/>
      <c r="D3" s="916"/>
      <c r="E3" s="916"/>
      <c r="F3" s="916"/>
      <c r="G3" s="916"/>
      <c r="H3" s="916"/>
      <c r="I3" s="916"/>
      <c r="J3" s="916"/>
      <c r="K3" s="916"/>
      <c r="L3" s="916"/>
      <c r="M3" s="916"/>
    </row>
    <row r="4" spans="1:13" x14ac:dyDescent="0.25">
      <c r="A4" s="370"/>
      <c r="D4" s="216"/>
      <c r="E4" s="353" t="s">
        <v>73</v>
      </c>
      <c r="F4" s="216"/>
      <c r="G4" s="353" t="s">
        <v>74</v>
      </c>
    </row>
    <row r="5" spans="1:13" x14ac:dyDescent="0.25">
      <c r="A5" s="370"/>
    </row>
    <row r="6" spans="1:13" ht="30.75" customHeight="1" x14ac:dyDescent="0.25">
      <c r="A6" s="370" t="s">
        <v>76</v>
      </c>
      <c r="B6" s="916" t="s">
        <v>171</v>
      </c>
      <c r="C6" s="916"/>
      <c r="D6" s="916"/>
      <c r="E6" s="916"/>
      <c r="F6" s="916"/>
      <c r="G6" s="916"/>
      <c r="H6" s="916"/>
      <c r="I6" s="916"/>
      <c r="J6" s="916"/>
      <c r="K6" s="916"/>
      <c r="L6" s="916"/>
      <c r="M6" s="916"/>
    </row>
    <row r="7" spans="1:13" x14ac:dyDescent="0.25">
      <c r="A7" s="370"/>
      <c r="D7" s="216"/>
      <c r="E7" s="353" t="s">
        <v>73</v>
      </c>
      <c r="F7" s="216"/>
      <c r="G7" s="353" t="s">
        <v>74</v>
      </c>
    </row>
    <row r="8" spans="1:13" x14ac:dyDescent="0.25">
      <c r="A8" s="370"/>
      <c r="E8" s="386"/>
    </row>
    <row r="9" spans="1:13" ht="30.75" customHeight="1" x14ac:dyDescent="0.25">
      <c r="A9" s="370" t="s">
        <v>77</v>
      </c>
      <c r="B9" s="916" t="s">
        <v>172</v>
      </c>
      <c r="C9" s="916"/>
      <c r="D9" s="916"/>
      <c r="E9" s="916"/>
      <c r="F9" s="916"/>
      <c r="G9" s="916"/>
      <c r="H9" s="916"/>
      <c r="I9" s="916"/>
      <c r="J9" s="916"/>
      <c r="K9" s="916"/>
      <c r="L9" s="916"/>
      <c r="M9" s="916"/>
    </row>
    <row r="10" spans="1:13" x14ac:dyDescent="0.25">
      <c r="A10" s="370"/>
      <c r="D10" s="216"/>
      <c r="E10" s="353" t="s">
        <v>73</v>
      </c>
      <c r="F10" s="216"/>
      <c r="G10" s="353" t="s">
        <v>74</v>
      </c>
    </row>
    <row r="11" spans="1:13" x14ac:dyDescent="0.25">
      <c r="A11" s="370"/>
    </row>
    <row r="12" spans="1:13" ht="15" customHeight="1" x14ac:dyDescent="0.25">
      <c r="A12" s="370" t="s">
        <v>78</v>
      </c>
      <c r="B12" s="916" t="s">
        <v>173</v>
      </c>
      <c r="C12" s="916"/>
      <c r="D12" s="916"/>
      <c r="E12" s="916"/>
      <c r="F12" s="916"/>
      <c r="G12" s="916"/>
      <c r="H12" s="916"/>
      <c r="I12" s="916"/>
      <c r="J12" s="916"/>
      <c r="K12" s="916"/>
      <c r="L12" s="916"/>
      <c r="M12" s="916"/>
    </row>
    <row r="13" spans="1:13" ht="15" customHeight="1" x14ac:dyDescent="0.25">
      <c r="A13" s="370"/>
      <c r="B13" s="769"/>
      <c r="C13" s="769"/>
      <c r="D13" s="927" t="s">
        <v>174</v>
      </c>
      <c r="E13" s="927"/>
      <c r="F13" s="927"/>
      <c r="G13" s="927"/>
      <c r="H13" s="927"/>
      <c r="I13" s="927" t="s">
        <v>175</v>
      </c>
      <c r="J13" s="927"/>
      <c r="K13" s="927"/>
      <c r="L13" s="927" t="s">
        <v>145</v>
      </c>
      <c r="M13" s="927"/>
    </row>
    <row r="14" spans="1:13" ht="15" customHeight="1" x14ac:dyDescent="0.25">
      <c r="A14" s="370"/>
      <c r="B14" s="769"/>
      <c r="C14" s="391" t="s">
        <v>176</v>
      </c>
      <c r="D14" s="926"/>
      <c r="E14" s="926"/>
      <c r="F14" s="926"/>
      <c r="G14" s="926"/>
      <c r="H14" s="926"/>
      <c r="I14" s="926"/>
      <c r="J14" s="926"/>
      <c r="K14" s="926"/>
      <c r="L14" s="926"/>
      <c r="M14" s="926"/>
    </row>
    <row r="15" spans="1:13" ht="15" customHeight="1" x14ac:dyDescent="0.25">
      <c r="A15" s="370"/>
      <c r="B15" s="769"/>
      <c r="C15" s="391" t="s">
        <v>177</v>
      </c>
      <c r="D15" s="926"/>
      <c r="E15" s="926"/>
      <c r="F15" s="926"/>
      <c r="G15" s="926"/>
      <c r="H15" s="926"/>
      <c r="I15" s="926"/>
      <c r="J15" s="926"/>
      <c r="K15" s="926"/>
      <c r="L15" s="926"/>
      <c r="M15" s="926"/>
    </row>
    <row r="16" spans="1:13" ht="15" customHeight="1" x14ac:dyDescent="0.25">
      <c r="A16" s="370"/>
      <c r="B16" s="769"/>
      <c r="C16" s="769"/>
      <c r="D16" s="769"/>
      <c r="E16" s="769"/>
      <c r="F16" s="769"/>
      <c r="G16" s="769"/>
      <c r="H16" s="769"/>
      <c r="I16" s="769"/>
      <c r="J16" s="769"/>
      <c r="K16" s="769"/>
      <c r="L16" s="769"/>
      <c r="M16" s="769"/>
    </row>
    <row r="17" spans="1:13" x14ac:dyDescent="0.25">
      <c r="A17" s="370" t="s">
        <v>80</v>
      </c>
      <c r="B17" s="916" t="s">
        <v>178</v>
      </c>
      <c r="C17" s="916"/>
      <c r="D17" s="916"/>
      <c r="E17" s="916"/>
      <c r="F17" s="916"/>
      <c r="G17" s="916"/>
      <c r="H17" s="916"/>
      <c r="I17" s="916"/>
      <c r="J17" s="916"/>
      <c r="K17" s="916"/>
      <c r="L17" s="916"/>
      <c r="M17" s="916"/>
    </row>
    <row r="18" spans="1:13" x14ac:dyDescent="0.25">
      <c r="A18" s="370"/>
      <c r="D18" s="216"/>
      <c r="E18" s="353" t="s">
        <v>73</v>
      </c>
      <c r="F18" s="216"/>
      <c r="G18" s="353" t="s">
        <v>74</v>
      </c>
    </row>
    <row r="19" spans="1:13" ht="15" customHeight="1" x14ac:dyDescent="0.25">
      <c r="A19" s="370"/>
      <c r="B19" s="767"/>
      <c r="C19" s="767"/>
      <c r="D19" s="767"/>
      <c r="E19" s="767"/>
      <c r="F19" s="767"/>
      <c r="G19" s="767"/>
      <c r="H19" s="767"/>
      <c r="I19" s="767"/>
      <c r="J19" s="767"/>
      <c r="K19" s="767"/>
      <c r="L19" s="767"/>
      <c r="M19" s="767"/>
    </row>
    <row r="20" spans="1:13" x14ac:dyDescent="0.25">
      <c r="A20" s="370" t="s">
        <v>81</v>
      </c>
      <c r="B20" s="916" t="s">
        <v>179</v>
      </c>
      <c r="C20" s="916"/>
      <c r="D20" s="916"/>
      <c r="E20" s="916"/>
      <c r="F20" s="916"/>
      <c r="G20" s="916"/>
      <c r="H20" s="916"/>
      <c r="I20" s="916"/>
      <c r="J20" s="916"/>
      <c r="K20" s="916"/>
      <c r="L20" s="916"/>
      <c r="M20" s="916"/>
    </row>
    <row r="21" spans="1:13" x14ac:dyDescent="0.25">
      <c r="A21" s="370"/>
      <c r="D21" s="216"/>
      <c r="E21" s="353" t="s">
        <v>73</v>
      </c>
      <c r="F21" s="216"/>
      <c r="G21" s="353" t="s">
        <v>74</v>
      </c>
    </row>
    <row r="22" spans="1:13" x14ac:dyDescent="0.25">
      <c r="A22" s="370"/>
    </row>
    <row r="23" spans="1:13" ht="15.75" customHeight="1" x14ac:dyDescent="0.25">
      <c r="A23" s="370" t="s">
        <v>82</v>
      </c>
      <c r="B23" s="353" t="s">
        <v>180</v>
      </c>
      <c r="C23" s="353"/>
      <c r="D23" s="216"/>
      <c r="E23" s="353" t="s">
        <v>73</v>
      </c>
      <c r="F23" s="216"/>
      <c r="G23" s="353" t="s">
        <v>74</v>
      </c>
      <c r="H23" s="353"/>
      <c r="I23" s="353"/>
      <c r="J23" s="353"/>
      <c r="K23" s="353"/>
      <c r="L23" s="353"/>
      <c r="M23" s="353"/>
    </row>
    <row r="24" spans="1:13" x14ac:dyDescent="0.25">
      <c r="A24" s="370"/>
    </row>
    <row r="25" spans="1:13" x14ac:dyDescent="0.25">
      <c r="A25" s="370" t="s">
        <v>84</v>
      </c>
      <c r="B25" s="916" t="s">
        <v>181</v>
      </c>
      <c r="C25" s="916"/>
      <c r="D25" s="916"/>
      <c r="E25" s="916"/>
      <c r="F25" s="916"/>
      <c r="G25" s="916"/>
      <c r="H25" s="916"/>
      <c r="I25" s="916"/>
      <c r="J25" s="916"/>
      <c r="K25" s="916"/>
      <c r="L25" s="916"/>
      <c r="M25" s="916"/>
    </row>
    <row r="26" spans="1:13" x14ac:dyDescent="0.25">
      <c r="A26" s="370"/>
      <c r="D26" s="216"/>
      <c r="E26" s="353" t="s">
        <v>73</v>
      </c>
      <c r="F26" s="216"/>
      <c r="G26" s="353" t="s">
        <v>74</v>
      </c>
    </row>
  </sheetData>
  <sheetProtection formatCells="0" formatColumns="0" formatRows="0" insertColumns="0" insertRows="0"/>
  <customSheetViews>
    <customSheetView guid="{DFED3BBB-AA3A-47A0-B9A6-455515EE166B}" showGridLines="0">
      <selection activeCell="B1" sqref="B1:M1"/>
      <pageMargins left="0" right="0" top="0" bottom="0" header="0" footer="0"/>
      <printOptions horizontalCentered="1"/>
      <pageSetup scale="97" fitToHeight="2" orientation="portrait" r:id="rId1"/>
      <headerFooter>
        <oddFooter>&amp;R&amp;A, &amp;P</oddFooter>
      </headerFooter>
    </customSheetView>
    <customSheetView guid="{BF20CC56-EA05-47B4-8174-543B4536EDD8}" showPageBreaks="1" showGridLines="0">
      <selection activeCell="D5" sqref="D5"/>
      <pageMargins left="0" right="0" top="0" bottom="0" header="0" footer="0"/>
      <printOptions horizontalCentered="1"/>
      <pageSetup scale="97" fitToHeight="2" orientation="portrait" r:id="rId2"/>
      <headerFooter>
        <oddFooter>&amp;R&amp;A, &amp;P</oddFooter>
      </headerFooter>
    </customSheetView>
  </customSheetViews>
  <mergeCells count="17">
    <mergeCell ref="D13:H13"/>
    <mergeCell ref="I13:K13"/>
    <mergeCell ref="L13:M13"/>
    <mergeCell ref="B17:M17"/>
    <mergeCell ref="B1:M1"/>
    <mergeCell ref="B3:M3"/>
    <mergeCell ref="B6:M6"/>
    <mergeCell ref="B9:M9"/>
    <mergeCell ref="B12:M12"/>
    <mergeCell ref="B20:M20"/>
    <mergeCell ref="B25:M25"/>
    <mergeCell ref="D14:H14"/>
    <mergeCell ref="I14:K14"/>
    <mergeCell ref="L14:M14"/>
    <mergeCell ref="D15:H15"/>
    <mergeCell ref="I15:K15"/>
    <mergeCell ref="L15:M15"/>
  </mergeCells>
  <printOptions horizontalCentered="1"/>
  <pageMargins left="0.7" right="0.7" top="0.75" bottom="0.75" header="0.3" footer="0.3"/>
  <pageSetup scale="88" fitToHeight="2" orientation="portrait" r:id="rId3"/>
  <headerFooter differentFirst="1"/>
  <ignoredErrors>
    <ignoredError sqref="A3 A6 A9 A12 A17 A20 A23 A2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V133"/>
  <sheetViews>
    <sheetView topLeftCell="A58" zoomScale="80" zoomScaleNormal="80" workbookViewId="0">
      <selection activeCell="N104" sqref="L104:Q104"/>
    </sheetView>
  </sheetViews>
  <sheetFormatPr defaultColWidth="9.140625" defaultRowHeight="15" x14ac:dyDescent="0.25"/>
  <cols>
    <col min="1" max="2" width="1.85546875" customWidth="1"/>
    <col min="3" max="3" width="2.85546875" customWidth="1"/>
    <col min="4" max="4" width="5.85546875" customWidth="1"/>
    <col min="5" max="6" width="12.85546875" customWidth="1"/>
    <col min="7" max="7" width="10.85546875" customWidth="1"/>
    <col min="8" max="8" width="1.42578125" customWidth="1"/>
    <col min="9" max="9" width="7.85546875" customWidth="1"/>
    <col min="10" max="11" width="11.42578125" customWidth="1"/>
    <col min="12" max="12" width="9.85546875" bestFit="1" customWidth="1"/>
    <col min="18" max="18" width="0.85546875" customWidth="1"/>
    <col min="19" max="19" width="10.85546875" customWidth="1"/>
    <col min="22" max="22" width="1.85546875" customWidth="1"/>
  </cols>
  <sheetData>
    <row r="9" spans="2:22" ht="9" customHeight="1" thickBot="1" x14ac:dyDescent="0.3"/>
    <row r="10" spans="2:22" ht="9" customHeight="1" x14ac:dyDescent="0.25">
      <c r="B10" s="144"/>
      <c r="C10" s="142"/>
      <c r="D10" s="142"/>
      <c r="E10" s="142"/>
      <c r="F10" s="142"/>
      <c r="G10" s="142"/>
      <c r="H10" s="142"/>
      <c r="I10" s="143"/>
      <c r="J10" s="143"/>
      <c r="K10" s="143"/>
      <c r="L10" s="143"/>
      <c r="M10" s="142"/>
      <c r="N10" s="142"/>
      <c r="O10" s="141"/>
      <c r="P10" s="141"/>
      <c r="Q10" s="141"/>
      <c r="R10" s="141"/>
      <c r="S10" s="141"/>
      <c r="T10" s="141"/>
      <c r="U10" s="141"/>
      <c r="V10" s="140"/>
    </row>
    <row r="11" spans="2:22" ht="18.75" x14ac:dyDescent="0.3">
      <c r="B11" s="45"/>
      <c r="C11" s="929" t="s">
        <v>970</v>
      </c>
      <c r="D11" s="929"/>
      <c r="E11" s="929"/>
      <c r="F11" s="929"/>
      <c r="G11" s="929"/>
      <c r="H11" s="929"/>
      <c r="I11" s="929"/>
      <c r="J11" s="929"/>
      <c r="K11" s="929"/>
      <c r="L11" s="929"/>
      <c r="M11" s="929"/>
      <c r="N11" s="929"/>
      <c r="O11" s="929"/>
      <c r="P11" s="929"/>
      <c r="Q11" s="929"/>
      <c r="R11" s="929"/>
      <c r="S11" s="929"/>
      <c r="T11" s="929"/>
      <c r="U11" s="929"/>
      <c r="V11" s="138"/>
    </row>
    <row r="12" spans="2:22" ht="15" customHeight="1" x14ac:dyDescent="0.25">
      <c r="B12" s="45"/>
      <c r="C12" s="66"/>
      <c r="D12" s="66"/>
      <c r="E12" s="66"/>
      <c r="F12" s="66"/>
      <c r="G12" s="66"/>
      <c r="H12" s="66"/>
      <c r="I12" s="90"/>
      <c r="K12" s="90"/>
      <c r="L12" s="90"/>
      <c r="M12" s="66"/>
      <c r="N12" s="66"/>
      <c r="O12" s="139"/>
      <c r="P12" s="139"/>
      <c r="Q12" s="139"/>
      <c r="R12" s="139"/>
      <c r="S12" s="139"/>
      <c r="T12" s="139"/>
      <c r="U12" s="139"/>
      <c r="V12" s="138"/>
    </row>
    <row r="13" spans="2:22" x14ac:dyDescent="0.25">
      <c r="B13" s="45"/>
      <c r="D13" s="135" t="s">
        <v>183</v>
      </c>
      <c r="E13" s="90"/>
      <c r="F13" s="392" t="s">
        <v>184</v>
      </c>
      <c r="G13" s="137"/>
      <c r="H13" s="137"/>
      <c r="I13" s="137"/>
      <c r="J13" s="137"/>
      <c r="K13" s="137"/>
      <c r="L13" s="66"/>
      <c r="M13" s="66"/>
      <c r="N13" s="66"/>
      <c r="O13" s="66"/>
      <c r="P13" s="66"/>
      <c r="Q13" s="66"/>
      <c r="R13" s="66"/>
      <c r="S13" s="66"/>
      <c r="T13" s="66"/>
      <c r="U13" s="66"/>
      <c r="V13" s="131"/>
    </row>
    <row r="14" spans="2:22" ht="7.5" customHeight="1" thickBot="1" x14ac:dyDescent="0.3">
      <c r="B14" s="45"/>
      <c r="C14" s="66"/>
      <c r="D14" s="136"/>
      <c r="E14" s="90"/>
      <c r="F14" s="90"/>
      <c r="G14" s="90"/>
      <c r="H14" s="90"/>
      <c r="I14" s="90"/>
      <c r="J14" s="90"/>
      <c r="K14" s="66"/>
      <c r="L14" s="90"/>
      <c r="M14" s="66"/>
      <c r="N14" s="66"/>
      <c r="O14" s="66"/>
      <c r="P14" s="66"/>
      <c r="Q14" s="66"/>
      <c r="R14" s="66"/>
      <c r="S14" s="66"/>
      <c r="T14" s="66"/>
      <c r="U14" s="66"/>
      <c r="V14" s="131"/>
    </row>
    <row r="15" spans="2:22" x14ac:dyDescent="0.25">
      <c r="B15" s="45"/>
      <c r="D15" s="135" t="s">
        <v>185</v>
      </c>
      <c r="E15" s="90"/>
      <c r="F15" s="638"/>
      <c r="G15" s="90"/>
      <c r="H15" s="90"/>
      <c r="I15" s="934" t="s">
        <v>186</v>
      </c>
      <c r="J15" s="934" t="s">
        <v>187</v>
      </c>
      <c r="K15" s="932" t="s">
        <v>188</v>
      </c>
      <c r="L15" s="933"/>
      <c r="M15" s="933"/>
      <c r="N15" s="933"/>
      <c r="O15" s="933"/>
      <c r="P15" s="933"/>
      <c r="Q15" s="933"/>
      <c r="R15" s="134"/>
      <c r="S15" s="930" t="s">
        <v>189</v>
      </c>
      <c r="T15" s="930"/>
      <c r="U15" s="931"/>
      <c r="V15" s="131"/>
    </row>
    <row r="16" spans="2:22" x14ac:dyDescent="0.25">
      <c r="B16" s="45"/>
      <c r="C16" s="66"/>
      <c r="D16" s="90"/>
      <c r="E16" s="90"/>
      <c r="F16" s="90"/>
      <c r="G16" s="90"/>
      <c r="H16" s="90"/>
      <c r="I16" s="935"/>
      <c r="J16" s="935"/>
      <c r="K16" s="937" t="s">
        <v>190</v>
      </c>
      <c r="L16" s="133" t="s">
        <v>191</v>
      </c>
      <c r="M16" s="133" t="s">
        <v>191</v>
      </c>
      <c r="N16" s="133" t="s">
        <v>191</v>
      </c>
      <c r="O16" s="133" t="s">
        <v>191</v>
      </c>
      <c r="P16" s="133" t="s">
        <v>191</v>
      </c>
      <c r="Q16" s="133" t="s">
        <v>191</v>
      </c>
      <c r="R16" s="113"/>
      <c r="S16" s="939" t="s">
        <v>192</v>
      </c>
      <c r="T16" s="133" t="s">
        <v>191</v>
      </c>
      <c r="U16" s="132" t="s">
        <v>191</v>
      </c>
      <c r="V16" s="131"/>
    </row>
    <row r="17" spans="2:22" x14ac:dyDescent="0.25">
      <c r="B17" s="45"/>
      <c r="C17" s="66"/>
      <c r="D17" s="90"/>
      <c r="E17" s="90"/>
      <c r="F17" s="90"/>
      <c r="G17" s="90"/>
      <c r="H17" s="90"/>
      <c r="I17" s="935"/>
      <c r="J17" s="935"/>
      <c r="K17" s="937"/>
      <c r="L17" s="943" t="s">
        <v>193</v>
      </c>
      <c r="M17" s="943" t="s">
        <v>193</v>
      </c>
      <c r="N17" s="943" t="s">
        <v>193</v>
      </c>
      <c r="O17" s="943" t="s">
        <v>193</v>
      </c>
      <c r="P17" s="943" t="s">
        <v>193</v>
      </c>
      <c r="Q17" s="941" t="s">
        <v>193</v>
      </c>
      <c r="R17" s="113"/>
      <c r="S17" s="939"/>
      <c r="T17" s="943" t="s">
        <v>193</v>
      </c>
      <c r="U17" s="945" t="s">
        <v>193</v>
      </c>
      <c r="V17" s="131"/>
    </row>
    <row r="18" spans="2:22" ht="15.75" thickBot="1" x14ac:dyDescent="0.3">
      <c r="B18" s="45"/>
      <c r="C18" s="66"/>
      <c r="D18" s="90"/>
      <c r="E18" s="130"/>
      <c r="F18" s="130"/>
      <c r="G18" s="130"/>
      <c r="H18" s="130"/>
      <c r="I18" s="936"/>
      <c r="J18" s="936"/>
      <c r="K18" s="938"/>
      <c r="L18" s="944"/>
      <c r="M18" s="944"/>
      <c r="N18" s="944"/>
      <c r="O18" s="944"/>
      <c r="P18" s="944"/>
      <c r="Q18" s="942"/>
      <c r="R18" s="129"/>
      <c r="S18" s="940"/>
      <c r="T18" s="944"/>
      <c r="U18" s="946"/>
      <c r="V18" s="40"/>
    </row>
    <row r="19" spans="2:22" ht="15.75" thickBot="1" x14ac:dyDescent="0.3">
      <c r="B19" s="45"/>
      <c r="C19" s="89" t="s">
        <v>194</v>
      </c>
      <c r="D19" s="89"/>
      <c r="E19" s="89"/>
      <c r="F19" s="89"/>
      <c r="G19" s="89"/>
      <c r="H19" s="88"/>
      <c r="I19" s="88"/>
      <c r="J19" s="88"/>
      <c r="K19" s="88"/>
      <c r="L19" s="90"/>
      <c r="M19" s="66"/>
      <c r="N19" s="66"/>
      <c r="O19" s="114"/>
      <c r="P19" s="112"/>
      <c r="Q19" s="112"/>
      <c r="R19" s="66"/>
      <c r="S19" s="66"/>
      <c r="T19" s="112"/>
      <c r="U19" s="112"/>
      <c r="V19" s="40"/>
    </row>
    <row r="20" spans="2:22" x14ac:dyDescent="0.25">
      <c r="B20" s="45"/>
      <c r="C20" s="66"/>
      <c r="D20" s="118" t="s">
        <v>195</v>
      </c>
      <c r="E20" s="118"/>
      <c r="F20" s="118"/>
      <c r="G20" s="118"/>
      <c r="H20" s="118"/>
      <c r="I20" s="86" t="str">
        <f t="shared" ref="I20:I26" si="0">IFERROR(J20/J$119," ")</f>
        <v xml:space="preserve"> </v>
      </c>
      <c r="J20" s="103">
        <f t="shared" ref="J20:J25" si="1">K20+S20</f>
        <v>0</v>
      </c>
      <c r="K20" s="128">
        <f>SUM(L20:Q20)</f>
        <v>0</v>
      </c>
      <c r="L20" s="247"/>
      <c r="M20" s="248"/>
      <c r="N20" s="248"/>
      <c r="O20" s="248"/>
      <c r="P20" s="248"/>
      <c r="Q20" s="248"/>
      <c r="R20" s="59"/>
      <c r="S20" s="127">
        <f t="shared" ref="S20:S25" si="2">SUM(T20:U20)</f>
        <v>0</v>
      </c>
      <c r="T20" s="253"/>
      <c r="U20" s="254"/>
      <c r="V20" s="40"/>
    </row>
    <row r="21" spans="2:22" x14ac:dyDescent="0.25">
      <c r="B21" s="45"/>
      <c r="C21" s="66"/>
      <c r="D21" s="66" t="s">
        <v>196</v>
      </c>
      <c r="E21" s="66"/>
      <c r="F21" s="66"/>
      <c r="G21" s="66"/>
      <c r="H21" s="66"/>
      <c r="I21" s="82" t="str">
        <f t="shared" si="0"/>
        <v xml:space="preserve"> </v>
      </c>
      <c r="J21" s="101">
        <f t="shared" si="1"/>
        <v>0</v>
      </c>
      <c r="K21" s="126">
        <f t="shared" ref="K21:K25" si="3">SUM(L21:Q21)</f>
        <v>0</v>
      </c>
      <c r="L21" s="249"/>
      <c r="M21" s="250"/>
      <c r="N21" s="250"/>
      <c r="O21" s="250"/>
      <c r="P21" s="250"/>
      <c r="Q21" s="250"/>
      <c r="R21" s="65"/>
      <c r="S21" s="100">
        <f t="shared" si="2"/>
        <v>0</v>
      </c>
      <c r="T21" s="255"/>
      <c r="U21" s="256"/>
      <c r="V21" s="40"/>
    </row>
    <row r="22" spans="2:22" x14ac:dyDescent="0.25">
      <c r="B22" s="45"/>
      <c r="C22" s="66"/>
      <c r="D22" s="67" t="s">
        <v>197</v>
      </c>
      <c r="E22" s="67"/>
      <c r="F22" s="67"/>
      <c r="G22" s="67"/>
      <c r="H22" s="67"/>
      <c r="I22" s="82" t="str">
        <f t="shared" si="0"/>
        <v xml:space="preserve"> </v>
      </c>
      <c r="J22" s="101">
        <f t="shared" si="1"/>
        <v>0</v>
      </c>
      <c r="K22" s="126">
        <f t="shared" si="3"/>
        <v>0</v>
      </c>
      <c r="L22" s="249"/>
      <c r="M22" s="250"/>
      <c r="N22" s="250"/>
      <c r="O22" s="250"/>
      <c r="P22" s="250"/>
      <c r="Q22" s="250"/>
      <c r="R22" s="65"/>
      <c r="S22" s="100">
        <f t="shared" si="2"/>
        <v>0</v>
      </c>
      <c r="T22" s="255"/>
      <c r="U22" s="256"/>
      <c r="V22" s="40"/>
    </row>
    <row r="23" spans="2:22" x14ac:dyDescent="0.25">
      <c r="B23" s="45"/>
      <c r="C23" s="66"/>
      <c r="D23" s="67" t="s">
        <v>198</v>
      </c>
      <c r="E23" s="67"/>
      <c r="F23" s="67"/>
      <c r="G23" s="67"/>
      <c r="H23" s="67"/>
      <c r="I23" s="82" t="str">
        <f t="shared" si="0"/>
        <v xml:space="preserve"> </v>
      </c>
      <c r="J23" s="101">
        <f t="shared" si="1"/>
        <v>0</v>
      </c>
      <c r="K23" s="126">
        <f t="shared" si="3"/>
        <v>0</v>
      </c>
      <c r="L23" s="249"/>
      <c r="M23" s="250"/>
      <c r="N23" s="250"/>
      <c r="O23" s="250"/>
      <c r="P23" s="250"/>
      <c r="Q23" s="250"/>
      <c r="R23" s="65"/>
      <c r="S23" s="100">
        <f t="shared" si="2"/>
        <v>0</v>
      </c>
      <c r="T23" s="255"/>
      <c r="U23" s="256"/>
      <c r="V23" s="40"/>
    </row>
    <row r="24" spans="2:22" x14ac:dyDescent="0.25">
      <c r="B24" s="45"/>
      <c r="C24" s="66"/>
      <c r="D24" s="68" t="s">
        <v>199</v>
      </c>
      <c r="E24" s="68"/>
      <c r="F24" s="68"/>
      <c r="G24" s="68"/>
      <c r="H24" s="68"/>
      <c r="I24" s="82" t="str">
        <f t="shared" si="0"/>
        <v xml:space="preserve"> </v>
      </c>
      <c r="J24" s="101">
        <f t="shared" si="1"/>
        <v>0</v>
      </c>
      <c r="K24" s="126">
        <f t="shared" si="3"/>
        <v>0</v>
      </c>
      <c r="L24" s="249"/>
      <c r="M24" s="250"/>
      <c r="N24" s="250"/>
      <c r="O24" s="250"/>
      <c r="P24" s="250"/>
      <c r="Q24" s="250"/>
      <c r="R24" s="65"/>
      <c r="S24" s="100">
        <f t="shared" si="2"/>
        <v>0</v>
      </c>
      <c r="T24" s="255"/>
      <c r="U24" s="256"/>
      <c r="V24" s="40"/>
    </row>
    <row r="25" spans="2:22" x14ac:dyDescent="0.25">
      <c r="B25" s="45"/>
      <c r="C25" s="66"/>
      <c r="D25" s="68" t="s">
        <v>200</v>
      </c>
      <c r="E25" s="947"/>
      <c r="F25" s="948"/>
      <c r="G25" s="949"/>
      <c r="H25" s="125"/>
      <c r="I25" s="82" t="str">
        <f t="shared" si="0"/>
        <v xml:space="preserve"> </v>
      </c>
      <c r="J25" s="99">
        <f t="shared" si="1"/>
        <v>0</v>
      </c>
      <c r="K25" s="124">
        <f t="shared" si="3"/>
        <v>0</v>
      </c>
      <c r="L25" s="251"/>
      <c r="M25" s="252"/>
      <c r="N25" s="252"/>
      <c r="O25" s="252"/>
      <c r="P25" s="252"/>
      <c r="Q25" s="252"/>
      <c r="R25" s="65"/>
      <c r="S25" s="123">
        <f t="shared" si="2"/>
        <v>0</v>
      </c>
      <c r="T25" s="257"/>
      <c r="U25" s="258"/>
      <c r="V25" s="40"/>
    </row>
    <row r="26" spans="2:22" ht="15.75" thickBot="1" x14ac:dyDescent="0.3">
      <c r="B26" s="45"/>
      <c r="C26" s="66"/>
      <c r="D26" s="67"/>
      <c r="E26" s="67"/>
      <c r="F26" s="67"/>
      <c r="G26" s="75" t="s">
        <v>201</v>
      </c>
      <c r="H26" s="75"/>
      <c r="I26" s="74" t="str">
        <f t="shared" si="0"/>
        <v xml:space="preserve"> </v>
      </c>
      <c r="J26" s="73">
        <f t="shared" ref="J26:Q26" si="4">SUM(J20:J25)</f>
        <v>0</v>
      </c>
      <c r="K26" s="51">
        <f t="shared" si="4"/>
        <v>0</v>
      </c>
      <c r="L26" s="70">
        <f>SUM(L20:L25)</f>
        <v>0</v>
      </c>
      <c r="M26" s="72">
        <f t="shared" si="4"/>
        <v>0</v>
      </c>
      <c r="N26" s="72">
        <f t="shared" si="4"/>
        <v>0</v>
      </c>
      <c r="O26" s="72">
        <f t="shared" si="4"/>
        <v>0</v>
      </c>
      <c r="P26" s="72">
        <f t="shared" si="4"/>
        <v>0</v>
      </c>
      <c r="Q26" s="72">
        <f t="shared" si="4"/>
        <v>0</v>
      </c>
      <c r="R26" s="71"/>
      <c r="S26" s="48">
        <f>SUM(S20:S25)</f>
        <v>0</v>
      </c>
      <c r="T26" s="70">
        <f>SUM(T20:T25)</f>
        <v>0</v>
      </c>
      <c r="U26" s="69">
        <f>SUM(U20:U25)</f>
        <v>0</v>
      </c>
      <c r="V26" s="40"/>
    </row>
    <row r="27" spans="2:22" ht="3.75" customHeight="1" x14ac:dyDescent="0.25">
      <c r="B27" s="45"/>
      <c r="C27" s="67"/>
      <c r="D27" s="67"/>
      <c r="E27" s="67"/>
      <c r="F27" s="67"/>
      <c r="G27" s="67"/>
      <c r="H27" s="67"/>
      <c r="I27" s="90"/>
      <c r="J27" s="106"/>
      <c r="K27" s="66"/>
      <c r="L27" s="41"/>
      <c r="M27" s="41"/>
      <c r="N27" s="41"/>
      <c r="O27" s="41"/>
      <c r="P27" s="66"/>
      <c r="Q27" s="41"/>
      <c r="R27" s="65"/>
      <c r="S27" s="41"/>
      <c r="T27" s="41"/>
      <c r="U27" s="41"/>
      <c r="V27" s="40"/>
    </row>
    <row r="28" spans="2:22" ht="15.75" thickBot="1" x14ac:dyDescent="0.3">
      <c r="B28" s="45"/>
      <c r="C28" s="89" t="s">
        <v>202</v>
      </c>
      <c r="D28" s="89"/>
      <c r="E28" s="89"/>
      <c r="F28" s="89"/>
      <c r="G28" s="89"/>
      <c r="H28" s="88"/>
      <c r="I28" s="88"/>
      <c r="J28" s="88"/>
      <c r="K28" s="88"/>
      <c r="L28" s="90"/>
      <c r="M28" s="66"/>
      <c r="N28" s="66"/>
      <c r="O28" s="114"/>
      <c r="P28" s="112"/>
      <c r="Q28" s="112"/>
      <c r="R28" s="113"/>
      <c r="S28" s="66"/>
      <c r="T28" s="112"/>
      <c r="U28" s="112"/>
      <c r="V28" s="40"/>
    </row>
    <row r="29" spans="2:22" x14ac:dyDescent="0.25">
      <c r="B29" s="45"/>
      <c r="C29" s="66"/>
      <c r="D29" s="87" t="s">
        <v>203</v>
      </c>
      <c r="E29" s="87"/>
      <c r="F29" s="87"/>
      <c r="G29" s="87"/>
      <c r="H29" s="87"/>
      <c r="I29" s="86" t="str">
        <f t="shared" ref="I29:I45" si="5">IFERROR(J29/J$119," ")</f>
        <v xml:space="preserve"> </v>
      </c>
      <c r="J29" s="103">
        <f t="shared" ref="J29:J44" si="6">K29+S29</f>
        <v>0</v>
      </c>
      <c r="K29" s="84">
        <f t="shared" ref="K29:K44" si="7">SUM(L29:Q29)</f>
        <v>0</v>
      </c>
      <c r="L29" s="253"/>
      <c r="M29" s="259"/>
      <c r="N29" s="259"/>
      <c r="O29" s="259"/>
      <c r="P29" s="259"/>
      <c r="Q29" s="259"/>
      <c r="R29" s="59"/>
      <c r="S29" s="83">
        <f t="shared" ref="S29:S44" si="8">SUM(T29:U29)</f>
        <v>0</v>
      </c>
      <c r="T29" s="253"/>
      <c r="U29" s="254"/>
      <c r="V29" s="40"/>
    </row>
    <row r="30" spans="2:22" x14ac:dyDescent="0.25">
      <c r="B30" s="45"/>
      <c r="C30" s="66"/>
      <c r="D30" s="67" t="s">
        <v>204</v>
      </c>
      <c r="E30" s="67"/>
      <c r="F30" s="67"/>
      <c r="G30" s="67"/>
      <c r="H30" s="67"/>
      <c r="I30" s="82" t="str">
        <f t="shared" si="5"/>
        <v xml:space="preserve"> </v>
      </c>
      <c r="J30" s="101">
        <f t="shared" si="6"/>
        <v>0</v>
      </c>
      <c r="K30" s="98">
        <f>SUM(L30:Q30)</f>
        <v>0</v>
      </c>
      <c r="L30" s="35"/>
      <c r="M30" s="260"/>
      <c r="N30" s="260"/>
      <c r="O30" s="260"/>
      <c r="P30" s="260"/>
      <c r="Q30" s="260"/>
      <c r="R30" s="65"/>
      <c r="S30" s="100">
        <f t="shared" si="8"/>
        <v>0</v>
      </c>
      <c r="T30" s="255"/>
      <c r="U30" s="256"/>
      <c r="V30" s="40"/>
    </row>
    <row r="31" spans="2:22" x14ac:dyDescent="0.25">
      <c r="B31" s="45"/>
      <c r="C31" s="66"/>
      <c r="D31" s="67" t="s">
        <v>111</v>
      </c>
      <c r="E31" s="67"/>
      <c r="F31" s="67"/>
      <c r="G31" s="67"/>
      <c r="H31" s="67"/>
      <c r="I31" s="82" t="str">
        <f t="shared" si="5"/>
        <v xml:space="preserve"> </v>
      </c>
      <c r="J31" s="101">
        <f t="shared" si="6"/>
        <v>0</v>
      </c>
      <c r="K31" s="98">
        <f t="shared" si="7"/>
        <v>0</v>
      </c>
      <c r="L31" s="255"/>
      <c r="M31" s="260"/>
      <c r="N31" s="260"/>
      <c r="O31" s="260"/>
      <c r="P31" s="260"/>
      <c r="Q31" s="260"/>
      <c r="R31" s="65"/>
      <c r="S31" s="100">
        <f t="shared" si="8"/>
        <v>0</v>
      </c>
      <c r="T31" s="255"/>
      <c r="U31" s="256"/>
      <c r="V31" s="40"/>
    </row>
    <row r="32" spans="2:22" x14ac:dyDescent="0.25">
      <c r="B32" s="45"/>
      <c r="C32" s="66"/>
      <c r="D32" s="67" t="s">
        <v>205</v>
      </c>
      <c r="E32" s="67"/>
      <c r="F32" s="67"/>
      <c r="G32" s="67"/>
      <c r="H32" s="67"/>
      <c r="I32" s="82" t="str">
        <f t="shared" si="5"/>
        <v xml:space="preserve"> </v>
      </c>
      <c r="J32" s="101">
        <f t="shared" si="6"/>
        <v>0</v>
      </c>
      <c r="K32" s="98">
        <f t="shared" si="7"/>
        <v>0</v>
      </c>
      <c r="L32" s="255"/>
      <c r="M32" s="260"/>
      <c r="N32" s="260"/>
      <c r="O32" s="260"/>
      <c r="P32" s="260"/>
      <c r="Q32" s="260"/>
      <c r="R32" s="65"/>
      <c r="S32" s="100">
        <f t="shared" si="8"/>
        <v>0</v>
      </c>
      <c r="T32" s="255"/>
      <c r="U32" s="256"/>
      <c r="V32" s="40"/>
    </row>
    <row r="33" spans="2:22" x14ac:dyDescent="0.25">
      <c r="B33" s="45"/>
      <c r="C33" s="66"/>
      <c r="D33" s="67" t="s">
        <v>206</v>
      </c>
      <c r="E33" s="67"/>
      <c r="F33" s="67"/>
      <c r="G33" s="67"/>
      <c r="H33" s="67"/>
      <c r="I33" s="82" t="str">
        <f t="shared" si="5"/>
        <v xml:space="preserve"> </v>
      </c>
      <c r="J33" s="101">
        <f t="shared" si="6"/>
        <v>0</v>
      </c>
      <c r="K33" s="98">
        <f t="shared" si="7"/>
        <v>0</v>
      </c>
      <c r="L33" s="255"/>
      <c r="M33" s="260"/>
      <c r="N33" s="260"/>
      <c r="O33" s="260"/>
      <c r="P33" s="260"/>
      <c r="Q33" s="260"/>
      <c r="R33" s="65"/>
      <c r="S33" s="100">
        <f t="shared" si="8"/>
        <v>0</v>
      </c>
      <c r="T33" s="255"/>
      <c r="U33" s="256"/>
      <c r="V33" s="40"/>
    </row>
    <row r="34" spans="2:22" x14ac:dyDescent="0.25">
      <c r="B34" s="45"/>
      <c r="C34" s="66"/>
      <c r="D34" s="67" t="s">
        <v>207</v>
      </c>
      <c r="E34" s="67"/>
      <c r="F34" s="67"/>
      <c r="G34" s="122" t="str">
        <f>IFERROR(J34/(J30+J32+J33+J42),"")</f>
        <v/>
      </c>
      <c r="H34" s="121"/>
      <c r="I34" s="82" t="str">
        <f t="shared" si="5"/>
        <v xml:space="preserve"> </v>
      </c>
      <c r="J34" s="101">
        <f t="shared" si="6"/>
        <v>0</v>
      </c>
      <c r="K34" s="98">
        <f t="shared" si="7"/>
        <v>0</v>
      </c>
      <c r="L34" s="255"/>
      <c r="M34" s="260"/>
      <c r="N34" s="260"/>
      <c r="O34" s="260"/>
      <c r="P34" s="260"/>
      <c r="Q34" s="260"/>
      <c r="R34" s="65"/>
      <c r="S34" s="100">
        <f t="shared" si="8"/>
        <v>0</v>
      </c>
      <c r="T34" s="255"/>
      <c r="U34" s="256"/>
      <c r="V34" s="40"/>
    </row>
    <row r="35" spans="2:22" x14ac:dyDescent="0.25">
      <c r="B35" s="45"/>
      <c r="C35" s="66"/>
      <c r="D35" s="67" t="s">
        <v>208</v>
      </c>
      <c r="E35" s="67"/>
      <c r="F35" s="67"/>
      <c r="G35" s="122" t="str">
        <f>IFERROR(J35/(J31+J32+J33+J42),"")</f>
        <v/>
      </c>
      <c r="H35" s="121"/>
      <c r="I35" s="82" t="str">
        <f t="shared" si="5"/>
        <v xml:space="preserve"> </v>
      </c>
      <c r="J35" s="101">
        <f t="shared" si="6"/>
        <v>0</v>
      </c>
      <c r="K35" s="98">
        <f t="shared" si="7"/>
        <v>0</v>
      </c>
      <c r="L35" s="255"/>
      <c r="M35" s="260"/>
      <c r="N35" s="260"/>
      <c r="O35" s="260"/>
      <c r="P35" s="260"/>
      <c r="Q35" s="260"/>
      <c r="R35" s="65"/>
      <c r="S35" s="100">
        <f t="shared" si="8"/>
        <v>0</v>
      </c>
      <c r="T35" s="255"/>
      <c r="U35" s="256"/>
      <c r="V35" s="40"/>
    </row>
    <row r="36" spans="2:22" x14ac:dyDescent="0.25">
      <c r="B36" s="45"/>
      <c r="C36" s="66"/>
      <c r="D36" s="67" t="s">
        <v>209</v>
      </c>
      <c r="E36" s="67"/>
      <c r="F36" s="67"/>
      <c r="G36" s="67"/>
      <c r="H36" s="67"/>
      <c r="I36" s="82" t="str">
        <f t="shared" si="5"/>
        <v xml:space="preserve"> </v>
      </c>
      <c r="J36" s="101">
        <f t="shared" si="6"/>
        <v>0</v>
      </c>
      <c r="K36" s="98">
        <f t="shared" si="7"/>
        <v>0</v>
      </c>
      <c r="L36" s="255"/>
      <c r="M36" s="260"/>
      <c r="N36" s="260"/>
      <c r="O36" s="260"/>
      <c r="P36" s="260"/>
      <c r="Q36" s="260"/>
      <c r="R36" s="65"/>
      <c r="S36" s="100">
        <f t="shared" si="8"/>
        <v>0</v>
      </c>
      <c r="T36" s="255"/>
      <c r="U36" s="256"/>
      <c r="V36" s="40"/>
    </row>
    <row r="37" spans="2:22" x14ac:dyDescent="0.25">
      <c r="B37" s="45"/>
      <c r="C37" s="66"/>
      <c r="D37" s="67" t="s">
        <v>210</v>
      </c>
      <c r="E37" s="67"/>
      <c r="F37" s="67"/>
      <c r="G37" s="67"/>
      <c r="H37" s="67"/>
      <c r="I37" s="82" t="str">
        <f t="shared" si="5"/>
        <v xml:space="preserve"> </v>
      </c>
      <c r="J37" s="101">
        <f t="shared" si="6"/>
        <v>0</v>
      </c>
      <c r="K37" s="98">
        <f t="shared" si="7"/>
        <v>0</v>
      </c>
      <c r="L37" s="255"/>
      <c r="M37" s="260"/>
      <c r="N37" s="260"/>
      <c r="O37" s="260"/>
      <c r="P37" s="260"/>
      <c r="Q37" s="260"/>
      <c r="R37" s="65"/>
      <c r="S37" s="100">
        <f t="shared" si="8"/>
        <v>0</v>
      </c>
      <c r="T37" s="255"/>
      <c r="U37" s="256"/>
      <c r="V37" s="40"/>
    </row>
    <row r="38" spans="2:22" x14ac:dyDescent="0.25">
      <c r="B38" s="45"/>
      <c r="C38" s="66"/>
      <c r="D38" s="67" t="s">
        <v>211</v>
      </c>
      <c r="E38" s="67"/>
      <c r="F38" s="67"/>
      <c r="G38" s="67"/>
      <c r="H38" s="67"/>
      <c r="I38" s="82" t="str">
        <f t="shared" si="5"/>
        <v xml:space="preserve"> </v>
      </c>
      <c r="J38" s="101">
        <f t="shared" si="6"/>
        <v>0</v>
      </c>
      <c r="K38" s="98">
        <f t="shared" si="7"/>
        <v>0</v>
      </c>
      <c r="L38" s="255"/>
      <c r="M38" s="260"/>
      <c r="N38" s="260"/>
      <c r="O38" s="260"/>
      <c r="P38" s="260"/>
      <c r="Q38" s="260"/>
      <c r="R38" s="65"/>
      <c r="S38" s="100">
        <f t="shared" si="8"/>
        <v>0</v>
      </c>
      <c r="T38" s="255"/>
      <c r="U38" s="256"/>
      <c r="V38" s="40"/>
    </row>
    <row r="39" spans="2:22" x14ac:dyDescent="0.25">
      <c r="B39" s="45"/>
      <c r="C39" s="66"/>
      <c r="D39" s="67" t="s">
        <v>212</v>
      </c>
      <c r="E39" s="67"/>
      <c r="F39" s="67"/>
      <c r="G39" s="67"/>
      <c r="H39" s="67"/>
      <c r="I39" s="82" t="str">
        <f t="shared" si="5"/>
        <v xml:space="preserve"> </v>
      </c>
      <c r="J39" s="101">
        <f t="shared" si="6"/>
        <v>0</v>
      </c>
      <c r="K39" s="98">
        <f t="shared" si="7"/>
        <v>0</v>
      </c>
      <c r="L39" s="255"/>
      <c r="M39" s="260"/>
      <c r="N39" s="260"/>
      <c r="O39" s="260"/>
      <c r="P39" s="260"/>
      <c r="Q39" s="260"/>
      <c r="R39" s="65"/>
      <c r="S39" s="100">
        <f t="shared" si="8"/>
        <v>0</v>
      </c>
      <c r="T39" s="255"/>
      <c r="U39" s="256"/>
      <c r="V39" s="40"/>
    </row>
    <row r="40" spans="2:22" x14ac:dyDescent="0.25">
      <c r="B40" s="45"/>
      <c r="C40" s="66"/>
      <c r="D40" s="67" t="s">
        <v>213</v>
      </c>
      <c r="E40" s="67"/>
      <c r="F40" s="67"/>
      <c r="G40" s="67"/>
      <c r="H40" s="67"/>
      <c r="I40" s="82" t="str">
        <f t="shared" si="5"/>
        <v xml:space="preserve"> </v>
      </c>
      <c r="J40" s="101">
        <f>K40+S40</f>
        <v>0</v>
      </c>
      <c r="K40" s="98">
        <f t="shared" si="7"/>
        <v>0</v>
      </c>
      <c r="L40" s="255"/>
      <c r="M40" s="260"/>
      <c r="N40" s="260"/>
      <c r="O40" s="260"/>
      <c r="P40" s="260"/>
      <c r="Q40" s="260"/>
      <c r="R40" s="65"/>
      <c r="S40" s="100">
        <f t="shared" si="8"/>
        <v>0</v>
      </c>
      <c r="T40" s="255"/>
      <c r="U40" s="256"/>
      <c r="V40" s="40"/>
    </row>
    <row r="41" spans="2:22" x14ac:dyDescent="0.25">
      <c r="B41" s="45"/>
      <c r="C41" s="66"/>
      <c r="D41" s="67" t="s">
        <v>214</v>
      </c>
      <c r="E41" s="67"/>
      <c r="F41" s="67"/>
      <c r="G41" s="67"/>
      <c r="H41" s="67"/>
      <c r="I41" s="82" t="str">
        <f t="shared" si="5"/>
        <v xml:space="preserve"> </v>
      </c>
      <c r="J41" s="101">
        <f t="shared" si="6"/>
        <v>0</v>
      </c>
      <c r="K41" s="98">
        <f t="shared" si="7"/>
        <v>0</v>
      </c>
      <c r="L41" s="255"/>
      <c r="M41" s="260"/>
      <c r="N41" s="260"/>
      <c r="O41" s="260"/>
      <c r="P41" s="260"/>
      <c r="Q41" s="260"/>
      <c r="R41" s="65"/>
      <c r="S41" s="100">
        <f t="shared" si="8"/>
        <v>0</v>
      </c>
      <c r="T41" s="255"/>
      <c r="U41" s="256"/>
      <c r="V41" s="40"/>
    </row>
    <row r="42" spans="2:22" x14ac:dyDescent="0.25">
      <c r="B42" s="45"/>
      <c r="C42" s="66"/>
      <c r="D42" s="67" t="s">
        <v>215</v>
      </c>
      <c r="E42" s="67"/>
      <c r="F42" s="67"/>
      <c r="G42" s="67"/>
      <c r="H42" s="67"/>
      <c r="I42" s="82" t="str">
        <f t="shared" si="5"/>
        <v xml:space="preserve"> </v>
      </c>
      <c r="J42" s="101">
        <f t="shared" si="6"/>
        <v>0</v>
      </c>
      <c r="K42" s="98">
        <f t="shared" si="7"/>
        <v>0</v>
      </c>
      <c r="L42" s="255"/>
      <c r="M42" s="260"/>
      <c r="N42" s="260"/>
      <c r="O42" s="260"/>
      <c r="P42" s="260"/>
      <c r="Q42" s="260"/>
      <c r="R42" s="65"/>
      <c r="S42" s="100">
        <f t="shared" si="8"/>
        <v>0</v>
      </c>
      <c r="T42" s="255"/>
      <c r="U42" s="256"/>
      <c r="V42" s="40"/>
    </row>
    <row r="43" spans="2:22" x14ac:dyDescent="0.25">
      <c r="B43" s="45"/>
      <c r="C43" s="66"/>
      <c r="D43" s="67" t="s">
        <v>216</v>
      </c>
      <c r="E43" s="67"/>
      <c r="F43" s="67"/>
      <c r="G43" s="67"/>
      <c r="H43" s="67"/>
      <c r="I43" s="82" t="str">
        <f t="shared" si="5"/>
        <v xml:space="preserve"> </v>
      </c>
      <c r="J43" s="101">
        <f t="shared" si="6"/>
        <v>0</v>
      </c>
      <c r="K43" s="98">
        <f t="shared" si="7"/>
        <v>0</v>
      </c>
      <c r="L43" s="255"/>
      <c r="M43" s="260"/>
      <c r="N43" s="260"/>
      <c r="O43" s="260"/>
      <c r="P43" s="260"/>
      <c r="Q43" s="260"/>
      <c r="R43" s="65"/>
      <c r="S43" s="100">
        <f t="shared" si="8"/>
        <v>0</v>
      </c>
      <c r="T43" s="255"/>
      <c r="U43" s="256"/>
      <c r="V43" s="40"/>
    </row>
    <row r="44" spans="2:22" x14ac:dyDescent="0.25">
      <c r="B44" s="45"/>
      <c r="C44" s="66"/>
      <c r="D44" s="68" t="s">
        <v>200</v>
      </c>
      <c r="E44" s="947"/>
      <c r="F44" s="948"/>
      <c r="G44" s="949"/>
      <c r="H44" s="68"/>
      <c r="I44" s="82" t="str">
        <f t="shared" si="5"/>
        <v xml:space="preserve"> </v>
      </c>
      <c r="J44" s="99">
        <f t="shared" si="6"/>
        <v>0</v>
      </c>
      <c r="K44" s="115">
        <f t="shared" si="7"/>
        <v>0</v>
      </c>
      <c r="L44" s="261"/>
      <c r="M44" s="262"/>
      <c r="N44" s="262"/>
      <c r="O44" s="262"/>
      <c r="P44" s="262"/>
      <c r="Q44" s="262"/>
      <c r="R44" s="65"/>
      <c r="S44" s="97">
        <f t="shared" si="8"/>
        <v>0</v>
      </c>
      <c r="T44" s="261"/>
      <c r="U44" s="263"/>
      <c r="V44" s="40"/>
    </row>
    <row r="45" spans="2:22" ht="15.75" thickBot="1" x14ac:dyDescent="0.3">
      <c r="B45" s="45"/>
      <c r="C45" s="66"/>
      <c r="D45" s="67"/>
      <c r="E45" s="67"/>
      <c r="F45" s="67"/>
      <c r="G45" s="75" t="s">
        <v>201</v>
      </c>
      <c r="H45" s="75"/>
      <c r="I45" s="74" t="str">
        <f t="shared" si="5"/>
        <v xml:space="preserve"> </v>
      </c>
      <c r="J45" s="73">
        <f t="shared" ref="J45:Q45" si="9">SUM(J29:J44)</f>
        <v>0</v>
      </c>
      <c r="K45" s="51">
        <f t="shared" si="9"/>
        <v>0</v>
      </c>
      <c r="L45" s="70">
        <f t="shared" si="9"/>
        <v>0</v>
      </c>
      <c r="M45" s="72">
        <f t="shared" si="9"/>
        <v>0</v>
      </c>
      <c r="N45" s="72">
        <f t="shared" si="9"/>
        <v>0</v>
      </c>
      <c r="O45" s="72">
        <f t="shared" si="9"/>
        <v>0</v>
      </c>
      <c r="P45" s="72">
        <f t="shared" si="9"/>
        <v>0</v>
      </c>
      <c r="Q45" s="72">
        <f t="shared" si="9"/>
        <v>0</v>
      </c>
      <c r="R45" s="71"/>
      <c r="S45" s="48">
        <f>SUM(S29:S44)</f>
        <v>0</v>
      </c>
      <c r="T45" s="70">
        <f>SUM(T29:T44)</f>
        <v>0</v>
      </c>
      <c r="U45" s="69">
        <f>SUM(U29:U44)</f>
        <v>0</v>
      </c>
      <c r="V45" s="40"/>
    </row>
    <row r="46" spans="2:22" ht="9" customHeight="1" thickBot="1" x14ac:dyDescent="0.3">
      <c r="B46" s="39"/>
      <c r="C46" s="111"/>
      <c r="D46" s="111"/>
      <c r="E46" s="111"/>
      <c r="F46" s="111"/>
      <c r="G46" s="111"/>
      <c r="H46" s="111"/>
      <c r="I46" s="94"/>
      <c r="J46" s="93"/>
      <c r="K46" s="110"/>
      <c r="L46" s="120"/>
      <c r="M46" s="108"/>
      <c r="N46" s="108"/>
      <c r="O46" s="108"/>
      <c r="P46" s="110"/>
      <c r="Q46" s="108"/>
      <c r="R46" s="109"/>
      <c r="S46" s="108"/>
      <c r="T46" s="120"/>
      <c r="U46" s="108"/>
      <c r="V46" s="36"/>
    </row>
    <row r="47" spans="2:22" ht="15.75" thickBot="1" x14ac:dyDescent="0.3">
      <c r="B47" s="45"/>
      <c r="C47" s="89" t="s">
        <v>217</v>
      </c>
      <c r="D47" s="89"/>
      <c r="E47" s="89"/>
      <c r="F47" s="89"/>
      <c r="G47" s="89"/>
      <c r="H47" s="88"/>
      <c r="I47" s="88"/>
      <c r="J47" s="88"/>
      <c r="K47" s="88"/>
      <c r="L47" s="90"/>
      <c r="M47" s="66"/>
      <c r="N47" s="66"/>
      <c r="O47" s="114"/>
      <c r="P47" s="112"/>
      <c r="Q47" s="112"/>
      <c r="R47" s="113"/>
      <c r="S47" s="66"/>
      <c r="T47" s="112"/>
      <c r="U47" s="112"/>
      <c r="V47" s="40"/>
    </row>
    <row r="48" spans="2:22" x14ac:dyDescent="0.25">
      <c r="B48" s="45"/>
      <c r="C48" s="66"/>
      <c r="D48" s="87" t="s">
        <v>218</v>
      </c>
      <c r="E48" s="87"/>
      <c r="F48" s="87"/>
      <c r="G48" s="87"/>
      <c r="H48" s="87"/>
      <c r="I48" s="86" t="str">
        <f t="shared" ref="I48:I61" si="10">IFERROR(J48/J$119," ")</f>
        <v xml:space="preserve"> </v>
      </c>
      <c r="J48" s="103">
        <f t="shared" ref="J48:J60" si="11">K48+S48</f>
        <v>0</v>
      </c>
      <c r="K48" s="84">
        <f t="shared" ref="K48:K60" si="12">SUM(L48:Q48)</f>
        <v>0</v>
      </c>
      <c r="L48" s="253"/>
      <c r="M48" s="259"/>
      <c r="N48" s="259"/>
      <c r="O48" s="259"/>
      <c r="P48" s="259"/>
      <c r="Q48" s="259"/>
      <c r="R48" s="59"/>
      <c r="S48" s="83">
        <f t="shared" ref="S48:S60" si="13">SUM(T48:U48)</f>
        <v>0</v>
      </c>
      <c r="T48" s="253"/>
      <c r="U48" s="254"/>
      <c r="V48" s="40"/>
    </row>
    <row r="49" spans="2:22" x14ac:dyDescent="0.25">
      <c r="B49" s="45"/>
      <c r="C49" s="66"/>
      <c r="D49" s="67" t="s">
        <v>12</v>
      </c>
      <c r="E49" s="67"/>
      <c r="F49" s="67"/>
      <c r="G49" s="67"/>
      <c r="H49" s="67"/>
      <c r="I49" s="82" t="str">
        <f t="shared" si="10"/>
        <v xml:space="preserve"> </v>
      </c>
      <c r="J49" s="101">
        <f t="shared" si="11"/>
        <v>0</v>
      </c>
      <c r="K49" s="98">
        <f t="shared" si="12"/>
        <v>0</v>
      </c>
      <c r="L49" s="255"/>
      <c r="M49" s="260"/>
      <c r="N49" s="260"/>
      <c r="O49" s="260"/>
      <c r="P49" s="260"/>
      <c r="Q49" s="260"/>
      <c r="R49" s="65"/>
      <c r="S49" s="100">
        <f t="shared" si="13"/>
        <v>0</v>
      </c>
      <c r="T49" s="255"/>
      <c r="U49" s="256"/>
      <c r="V49" s="40"/>
    </row>
    <row r="50" spans="2:22" x14ac:dyDescent="0.25">
      <c r="B50" s="45"/>
      <c r="C50" s="66"/>
      <c r="D50" s="67" t="s">
        <v>219</v>
      </c>
      <c r="E50" s="67"/>
      <c r="F50" s="67"/>
      <c r="G50" s="67"/>
      <c r="H50" s="67"/>
      <c r="I50" s="82" t="str">
        <f t="shared" si="10"/>
        <v xml:space="preserve"> </v>
      </c>
      <c r="J50" s="101">
        <f t="shared" si="11"/>
        <v>0</v>
      </c>
      <c r="K50" s="98">
        <f t="shared" si="12"/>
        <v>0</v>
      </c>
      <c r="L50" s="255"/>
      <c r="M50" s="260"/>
      <c r="N50" s="260"/>
      <c r="O50" s="260"/>
      <c r="P50" s="260"/>
      <c r="Q50" s="260"/>
      <c r="R50" s="65"/>
      <c r="S50" s="100">
        <f t="shared" si="13"/>
        <v>0</v>
      </c>
      <c r="T50" s="255"/>
      <c r="U50" s="256"/>
      <c r="V50" s="40"/>
    </row>
    <row r="51" spans="2:22" x14ac:dyDescent="0.25">
      <c r="B51" s="45"/>
      <c r="C51" s="66"/>
      <c r="D51" s="67" t="s">
        <v>220</v>
      </c>
      <c r="E51" s="67"/>
      <c r="F51" s="67"/>
      <c r="G51" s="67"/>
      <c r="H51" s="67"/>
      <c r="I51" s="82" t="str">
        <f t="shared" si="10"/>
        <v xml:space="preserve"> </v>
      </c>
      <c r="J51" s="101">
        <f t="shared" si="11"/>
        <v>0</v>
      </c>
      <c r="K51" s="98">
        <f t="shared" si="12"/>
        <v>0</v>
      </c>
      <c r="L51" s="255"/>
      <c r="M51" s="260"/>
      <c r="N51" s="260"/>
      <c r="O51" s="260"/>
      <c r="P51" s="260"/>
      <c r="Q51" s="260"/>
      <c r="R51" s="65"/>
      <c r="S51" s="100">
        <f t="shared" si="13"/>
        <v>0</v>
      </c>
      <c r="T51" s="255"/>
      <c r="U51" s="256"/>
      <c r="V51" s="40"/>
    </row>
    <row r="52" spans="2:22" x14ac:dyDescent="0.25">
      <c r="B52" s="45"/>
      <c r="C52" s="66"/>
      <c r="D52" s="68" t="s">
        <v>221</v>
      </c>
      <c r="E52" s="68"/>
      <c r="F52" s="68"/>
      <c r="G52" s="68"/>
      <c r="H52" s="68"/>
      <c r="I52" s="82" t="str">
        <f t="shared" si="10"/>
        <v xml:space="preserve"> </v>
      </c>
      <c r="J52" s="101">
        <f t="shared" si="11"/>
        <v>0</v>
      </c>
      <c r="K52" s="98">
        <f t="shared" si="12"/>
        <v>0</v>
      </c>
      <c r="L52" s="255"/>
      <c r="M52" s="260"/>
      <c r="N52" s="260"/>
      <c r="O52" s="260"/>
      <c r="P52" s="260"/>
      <c r="Q52" s="260"/>
      <c r="R52" s="65"/>
      <c r="S52" s="100">
        <f t="shared" si="13"/>
        <v>0</v>
      </c>
      <c r="T52" s="255"/>
      <c r="U52" s="256"/>
      <c r="V52" s="40"/>
    </row>
    <row r="53" spans="2:22" x14ac:dyDescent="0.25">
      <c r="B53" s="45"/>
      <c r="C53" s="66"/>
      <c r="D53" s="67" t="s">
        <v>222</v>
      </c>
      <c r="E53" s="67"/>
      <c r="F53" s="67"/>
      <c r="G53" s="67"/>
      <c r="H53" s="67"/>
      <c r="I53" s="82" t="str">
        <f t="shared" si="10"/>
        <v xml:space="preserve"> </v>
      </c>
      <c r="J53" s="101">
        <f t="shared" si="11"/>
        <v>0</v>
      </c>
      <c r="K53" s="98">
        <f t="shared" si="12"/>
        <v>0</v>
      </c>
      <c r="L53" s="255"/>
      <c r="M53" s="260"/>
      <c r="N53" s="260"/>
      <c r="O53" s="260"/>
      <c r="P53" s="260"/>
      <c r="Q53" s="260"/>
      <c r="R53" s="65"/>
      <c r="S53" s="100">
        <f t="shared" si="13"/>
        <v>0</v>
      </c>
      <c r="T53" s="255"/>
      <c r="U53" s="256"/>
      <c r="V53" s="40"/>
    </row>
    <row r="54" spans="2:22" x14ac:dyDescent="0.25">
      <c r="B54" s="45"/>
      <c r="C54" s="66"/>
      <c r="D54" s="67" t="s">
        <v>223</v>
      </c>
      <c r="E54" s="67"/>
      <c r="F54" s="67"/>
      <c r="G54" s="67"/>
      <c r="H54" s="67"/>
      <c r="I54" s="82" t="str">
        <f t="shared" si="10"/>
        <v xml:space="preserve"> </v>
      </c>
      <c r="J54" s="101">
        <f t="shared" si="11"/>
        <v>0</v>
      </c>
      <c r="K54" s="98">
        <f t="shared" si="12"/>
        <v>0</v>
      </c>
      <c r="L54" s="255"/>
      <c r="M54" s="260"/>
      <c r="N54" s="260"/>
      <c r="O54" s="260"/>
      <c r="P54" s="260"/>
      <c r="Q54" s="260"/>
      <c r="R54" s="65"/>
      <c r="S54" s="100">
        <f t="shared" si="13"/>
        <v>0</v>
      </c>
      <c r="T54" s="255"/>
      <c r="U54" s="256"/>
      <c r="V54" s="40"/>
    </row>
    <row r="55" spans="2:22" x14ac:dyDescent="0.25">
      <c r="B55" s="45"/>
      <c r="C55" s="66"/>
      <c r="D55" s="67" t="s">
        <v>224</v>
      </c>
      <c r="E55" s="67"/>
      <c r="F55" s="67"/>
      <c r="G55" s="67"/>
      <c r="H55" s="67"/>
      <c r="I55" s="82" t="str">
        <f t="shared" si="10"/>
        <v xml:space="preserve"> </v>
      </c>
      <c r="J55" s="101">
        <f t="shared" si="11"/>
        <v>0</v>
      </c>
      <c r="K55" s="98">
        <f t="shared" si="12"/>
        <v>0</v>
      </c>
      <c r="L55" s="255"/>
      <c r="M55" s="260"/>
      <c r="N55" s="260"/>
      <c r="O55" s="260"/>
      <c r="P55" s="260"/>
      <c r="Q55" s="260"/>
      <c r="R55" s="65"/>
      <c r="S55" s="100">
        <f t="shared" si="13"/>
        <v>0</v>
      </c>
      <c r="T55" s="255"/>
      <c r="U55" s="256"/>
      <c r="V55" s="40"/>
    </row>
    <row r="56" spans="2:22" x14ac:dyDescent="0.25">
      <c r="B56" s="45"/>
      <c r="C56" s="66"/>
      <c r="D56" s="68" t="s">
        <v>225</v>
      </c>
      <c r="E56" s="68"/>
      <c r="F56" s="68"/>
      <c r="G56" s="68"/>
      <c r="H56" s="68"/>
      <c r="I56" s="82" t="str">
        <f t="shared" si="10"/>
        <v xml:space="preserve"> </v>
      </c>
      <c r="J56" s="101">
        <f t="shared" si="11"/>
        <v>0</v>
      </c>
      <c r="K56" s="98">
        <f t="shared" si="12"/>
        <v>0</v>
      </c>
      <c r="L56" s="255"/>
      <c r="M56" s="260"/>
      <c r="N56" s="260"/>
      <c r="O56" s="260"/>
      <c r="P56" s="260"/>
      <c r="Q56" s="260"/>
      <c r="R56" s="65"/>
      <c r="S56" s="100">
        <f t="shared" si="13"/>
        <v>0</v>
      </c>
      <c r="T56" s="255"/>
      <c r="U56" s="256"/>
      <c r="V56" s="40"/>
    </row>
    <row r="57" spans="2:22" x14ac:dyDescent="0.25">
      <c r="B57" s="45"/>
      <c r="C57" s="66"/>
      <c r="D57" s="68" t="s">
        <v>226</v>
      </c>
      <c r="E57" s="68"/>
      <c r="F57" s="68"/>
      <c r="G57" s="68"/>
      <c r="H57" s="68"/>
      <c r="I57" s="82" t="str">
        <f t="shared" si="10"/>
        <v xml:space="preserve"> </v>
      </c>
      <c r="J57" s="101">
        <f t="shared" si="11"/>
        <v>0</v>
      </c>
      <c r="K57" s="98">
        <f t="shared" si="12"/>
        <v>0</v>
      </c>
      <c r="L57" s="255"/>
      <c r="M57" s="260"/>
      <c r="N57" s="260"/>
      <c r="O57" s="260"/>
      <c r="P57" s="260"/>
      <c r="Q57" s="260"/>
      <c r="R57" s="65"/>
      <c r="S57" s="100">
        <f t="shared" si="13"/>
        <v>0</v>
      </c>
      <c r="T57" s="255"/>
      <c r="U57" s="256"/>
      <c r="V57" s="40"/>
    </row>
    <row r="58" spans="2:22" x14ac:dyDescent="0.25">
      <c r="B58" s="45"/>
      <c r="C58" s="66"/>
      <c r="D58" s="68" t="s">
        <v>227</v>
      </c>
      <c r="E58" s="68"/>
      <c r="F58" s="68"/>
      <c r="G58" s="68"/>
      <c r="H58" s="68"/>
      <c r="I58" s="82" t="str">
        <f t="shared" si="10"/>
        <v xml:space="preserve"> </v>
      </c>
      <c r="J58" s="101">
        <f t="shared" si="11"/>
        <v>0</v>
      </c>
      <c r="K58" s="98">
        <f t="shared" si="12"/>
        <v>0</v>
      </c>
      <c r="L58" s="264"/>
      <c r="M58" s="265"/>
      <c r="N58" s="265"/>
      <c r="O58" s="265"/>
      <c r="P58" s="265"/>
      <c r="Q58" s="265"/>
      <c r="R58" s="65"/>
      <c r="S58" s="100">
        <f t="shared" si="13"/>
        <v>0</v>
      </c>
      <c r="T58" s="264"/>
      <c r="U58" s="267"/>
      <c r="V58" s="40"/>
    </row>
    <row r="59" spans="2:22" x14ac:dyDescent="0.25">
      <c r="B59" s="45"/>
      <c r="C59" s="66"/>
      <c r="D59" s="119" t="s">
        <v>228</v>
      </c>
      <c r="E59" s="119"/>
      <c r="F59" s="119"/>
      <c r="G59" s="119"/>
      <c r="H59" s="119"/>
      <c r="I59" s="82" t="str">
        <f t="shared" si="10"/>
        <v xml:space="preserve"> </v>
      </c>
      <c r="J59" s="101">
        <f t="shared" si="11"/>
        <v>0</v>
      </c>
      <c r="K59" s="98">
        <f t="shared" si="12"/>
        <v>0</v>
      </c>
      <c r="L59" s="264"/>
      <c r="M59" s="265"/>
      <c r="N59" s="265"/>
      <c r="O59" s="265"/>
      <c r="P59" s="265"/>
      <c r="Q59" s="265"/>
      <c r="R59" s="65"/>
      <c r="S59" s="100">
        <f t="shared" si="13"/>
        <v>0</v>
      </c>
      <c r="T59" s="264"/>
      <c r="U59" s="267"/>
      <c r="V59" s="40"/>
    </row>
    <row r="60" spans="2:22" x14ac:dyDescent="0.25">
      <c r="B60" s="45"/>
      <c r="C60" s="66"/>
      <c r="D60" s="68" t="s">
        <v>200</v>
      </c>
      <c r="E60" s="947"/>
      <c r="F60" s="948"/>
      <c r="G60" s="949"/>
      <c r="H60" s="68"/>
      <c r="I60" s="82" t="str">
        <f t="shared" si="10"/>
        <v xml:space="preserve"> </v>
      </c>
      <c r="J60" s="99">
        <f t="shared" si="11"/>
        <v>0</v>
      </c>
      <c r="K60" s="115">
        <f t="shared" si="12"/>
        <v>0</v>
      </c>
      <c r="L60" s="257"/>
      <c r="M60" s="266"/>
      <c r="N60" s="266"/>
      <c r="O60" s="266"/>
      <c r="P60" s="266"/>
      <c r="Q60" s="266"/>
      <c r="R60" s="65"/>
      <c r="S60" s="97">
        <f t="shared" si="13"/>
        <v>0</v>
      </c>
      <c r="T60" s="257"/>
      <c r="U60" s="258"/>
      <c r="V60" s="40"/>
    </row>
    <row r="61" spans="2:22" ht="15.75" thickBot="1" x14ac:dyDescent="0.3">
      <c r="B61" s="45"/>
      <c r="C61" s="66"/>
      <c r="D61" s="67"/>
      <c r="E61" s="67"/>
      <c r="F61" s="67"/>
      <c r="G61" s="75" t="s">
        <v>201</v>
      </c>
      <c r="H61" s="75"/>
      <c r="I61" s="74" t="str">
        <f t="shared" si="10"/>
        <v xml:space="preserve"> </v>
      </c>
      <c r="J61" s="73">
        <f t="shared" ref="J61:Q61" si="14">SUM(J48:J60)</f>
        <v>0</v>
      </c>
      <c r="K61" s="51">
        <f t="shared" si="14"/>
        <v>0</v>
      </c>
      <c r="L61" s="70">
        <f t="shared" si="14"/>
        <v>0</v>
      </c>
      <c r="M61" s="72">
        <f t="shared" si="14"/>
        <v>0</v>
      </c>
      <c r="N61" s="72">
        <f t="shared" si="14"/>
        <v>0</v>
      </c>
      <c r="O61" s="72">
        <f t="shared" si="14"/>
        <v>0</v>
      </c>
      <c r="P61" s="72">
        <f t="shared" si="14"/>
        <v>0</v>
      </c>
      <c r="Q61" s="72">
        <f t="shared" si="14"/>
        <v>0</v>
      </c>
      <c r="R61" s="71"/>
      <c r="S61" s="48">
        <f>SUM(S48:S60)</f>
        <v>0</v>
      </c>
      <c r="T61" s="70">
        <f>SUM(T48:T60)</f>
        <v>0</v>
      </c>
      <c r="U61" s="69">
        <f>SUM(U48:U60)</f>
        <v>0</v>
      </c>
      <c r="V61" s="40"/>
    </row>
    <row r="62" spans="2:22" ht="3.75" customHeight="1" x14ac:dyDescent="0.25">
      <c r="B62" s="45"/>
      <c r="C62" s="67"/>
      <c r="D62" s="67"/>
      <c r="E62" s="67"/>
      <c r="F62" s="67"/>
      <c r="G62" s="67"/>
      <c r="H62" s="67"/>
      <c r="I62" s="90"/>
      <c r="J62" s="106"/>
      <c r="K62" s="118"/>
      <c r="L62" s="117"/>
      <c r="M62" s="116"/>
      <c r="N62" s="116"/>
      <c r="O62" s="116"/>
      <c r="P62" s="118"/>
      <c r="Q62" s="116"/>
      <c r="R62" s="59"/>
      <c r="S62" s="116"/>
      <c r="T62" s="117"/>
      <c r="U62" s="116"/>
      <c r="V62" s="40"/>
    </row>
    <row r="63" spans="2:22" ht="15.75" thickBot="1" x14ac:dyDescent="0.3">
      <c r="B63" s="45"/>
      <c r="C63" s="89" t="s">
        <v>229</v>
      </c>
      <c r="D63" s="89"/>
      <c r="E63" s="89"/>
      <c r="F63" s="89"/>
      <c r="G63" s="89"/>
      <c r="H63" s="88"/>
      <c r="I63" s="88"/>
      <c r="J63" s="88"/>
      <c r="K63" s="88"/>
      <c r="L63" s="90"/>
      <c r="M63" s="66"/>
      <c r="N63" s="66"/>
      <c r="O63" s="114"/>
      <c r="P63" s="112"/>
      <c r="Q63" s="112"/>
      <c r="R63" s="113"/>
      <c r="S63" s="66"/>
      <c r="T63" s="112"/>
      <c r="U63" s="112"/>
      <c r="V63" s="40"/>
    </row>
    <row r="64" spans="2:22" x14ac:dyDescent="0.25">
      <c r="B64" s="45"/>
      <c r="C64" s="66"/>
      <c r="D64" s="87" t="s">
        <v>230</v>
      </c>
      <c r="E64" s="87"/>
      <c r="F64" s="87"/>
      <c r="G64" s="87"/>
      <c r="H64" s="87"/>
      <c r="I64" s="86" t="str">
        <f>IFERROR(J64/J$119," ")</f>
        <v xml:space="preserve"> </v>
      </c>
      <c r="J64" s="103">
        <f>K64+S64</f>
        <v>0</v>
      </c>
      <c r="K64" s="84">
        <f>SUM(L64:Q64)</f>
        <v>0</v>
      </c>
      <c r="L64" s="253"/>
      <c r="M64" s="259"/>
      <c r="N64" s="259"/>
      <c r="O64" s="259"/>
      <c r="P64" s="259"/>
      <c r="Q64" s="259"/>
      <c r="R64" s="59"/>
      <c r="S64" s="83">
        <f>SUM(T64:U64)</f>
        <v>0</v>
      </c>
      <c r="T64" s="253"/>
      <c r="U64" s="254"/>
      <c r="V64" s="40"/>
    </row>
    <row r="65" spans="2:22" x14ac:dyDescent="0.25">
      <c r="B65" s="45"/>
      <c r="C65" s="66"/>
      <c r="D65" s="67" t="s">
        <v>231</v>
      </c>
      <c r="E65" s="67"/>
      <c r="F65" s="67"/>
      <c r="G65" s="67"/>
      <c r="H65" s="67"/>
      <c r="I65" s="82" t="str">
        <f>IFERROR(J65/J$119," ")</f>
        <v xml:space="preserve"> </v>
      </c>
      <c r="J65" s="99">
        <f>K65+S65</f>
        <v>0</v>
      </c>
      <c r="K65" s="115">
        <f>SUM(L65:Q65)</f>
        <v>0</v>
      </c>
      <c r="L65" s="261"/>
      <c r="M65" s="262"/>
      <c r="N65" s="262"/>
      <c r="O65" s="262"/>
      <c r="P65" s="262"/>
      <c r="Q65" s="262"/>
      <c r="R65" s="65"/>
      <c r="S65" s="97">
        <f>SUM(T65:U65)</f>
        <v>0</v>
      </c>
      <c r="T65" s="261"/>
      <c r="U65" s="263"/>
      <c r="V65" s="40"/>
    </row>
    <row r="66" spans="2:22" ht="15.75" thickBot="1" x14ac:dyDescent="0.3">
      <c r="B66" s="45"/>
      <c r="C66" s="66"/>
      <c r="D66" s="67"/>
      <c r="E66" s="67"/>
      <c r="F66" s="67"/>
      <c r="G66" s="75" t="s">
        <v>201</v>
      </c>
      <c r="H66" s="75"/>
      <c r="I66" s="74" t="str">
        <f>IFERROR(J66/J$119," ")</f>
        <v xml:space="preserve"> </v>
      </c>
      <c r="J66" s="73">
        <f t="shared" ref="J66:Q66" si="15">SUM(J64:J65)</f>
        <v>0</v>
      </c>
      <c r="K66" s="51">
        <f t="shared" si="15"/>
        <v>0</v>
      </c>
      <c r="L66" s="70">
        <f t="shared" si="15"/>
        <v>0</v>
      </c>
      <c r="M66" s="72">
        <f t="shared" si="15"/>
        <v>0</v>
      </c>
      <c r="N66" s="72">
        <f t="shared" si="15"/>
        <v>0</v>
      </c>
      <c r="O66" s="72">
        <f t="shared" si="15"/>
        <v>0</v>
      </c>
      <c r="P66" s="72">
        <f t="shared" si="15"/>
        <v>0</v>
      </c>
      <c r="Q66" s="72">
        <f t="shared" si="15"/>
        <v>0</v>
      </c>
      <c r="R66" s="71"/>
      <c r="S66" s="48">
        <f>SUM(S64:S65)</f>
        <v>0</v>
      </c>
      <c r="T66" s="70">
        <f>SUM(T64:T65)</f>
        <v>0</v>
      </c>
      <c r="U66" s="69">
        <f>SUM(U64:U65)</f>
        <v>0</v>
      </c>
      <c r="V66" s="40"/>
    </row>
    <row r="67" spans="2:22" ht="3.75" customHeight="1" x14ac:dyDescent="0.25">
      <c r="B67" s="45"/>
      <c r="C67" s="67"/>
      <c r="D67" s="75"/>
      <c r="E67" s="75"/>
      <c r="F67" s="75"/>
      <c r="G67" s="75"/>
      <c r="H67" s="75"/>
      <c r="I67" s="90"/>
      <c r="J67" s="90"/>
      <c r="K67" s="66"/>
      <c r="L67" s="41"/>
      <c r="M67" s="41"/>
      <c r="N67" s="41"/>
      <c r="O67" s="41"/>
      <c r="P67" s="66"/>
      <c r="Q67" s="41"/>
      <c r="R67" s="65"/>
      <c r="S67" s="41"/>
      <c r="T67" s="41"/>
      <c r="U67" s="41"/>
      <c r="V67" s="40"/>
    </row>
    <row r="68" spans="2:22" ht="15.75" thickBot="1" x14ac:dyDescent="0.3">
      <c r="B68" s="45"/>
      <c r="C68" s="89" t="s">
        <v>232</v>
      </c>
      <c r="D68" s="89"/>
      <c r="E68" s="89"/>
      <c r="F68" s="89"/>
      <c r="G68" s="89"/>
      <c r="H68" s="88"/>
      <c r="I68" s="88"/>
      <c r="J68" s="88"/>
      <c r="K68" s="88"/>
      <c r="L68" s="90"/>
      <c r="M68" s="66"/>
      <c r="N68" s="66"/>
      <c r="O68" s="114"/>
      <c r="P68" s="112"/>
      <c r="Q68" s="112"/>
      <c r="R68" s="113"/>
      <c r="S68" s="66"/>
      <c r="T68" s="112"/>
      <c r="U68" s="112"/>
      <c r="V68" s="40"/>
    </row>
    <row r="69" spans="2:22" x14ac:dyDescent="0.25">
      <c r="B69" s="45"/>
      <c r="C69" s="66"/>
      <c r="D69" s="87" t="s">
        <v>233</v>
      </c>
      <c r="E69" s="87"/>
      <c r="F69" s="87"/>
      <c r="G69" s="87"/>
      <c r="H69" s="87"/>
      <c r="I69" s="86" t="str">
        <f t="shared" ref="I69:I74" si="16">IFERROR(J69/J$119," ")</f>
        <v xml:space="preserve"> </v>
      </c>
      <c r="J69" s="103">
        <f>K69+S69</f>
        <v>0</v>
      </c>
      <c r="K69" s="84">
        <f>SUM(L69:Q69)</f>
        <v>0</v>
      </c>
      <c r="L69" s="253"/>
      <c r="M69" s="259"/>
      <c r="N69" s="259"/>
      <c r="O69" s="259"/>
      <c r="P69" s="259"/>
      <c r="Q69" s="259"/>
      <c r="R69" s="59"/>
      <c r="S69" s="83">
        <f>SUM(T69:U69)</f>
        <v>0</v>
      </c>
      <c r="T69" s="253"/>
      <c r="U69" s="254"/>
      <c r="V69" s="40"/>
    </row>
    <row r="70" spans="2:22" x14ac:dyDescent="0.25">
      <c r="B70" s="45"/>
      <c r="C70" s="66"/>
      <c r="D70" s="67" t="s">
        <v>234</v>
      </c>
      <c r="E70" s="67"/>
      <c r="F70" s="67"/>
      <c r="G70" s="67"/>
      <c r="H70" s="67"/>
      <c r="I70" s="82" t="str">
        <f t="shared" si="16"/>
        <v xml:space="preserve"> </v>
      </c>
      <c r="J70" s="101">
        <f>K70+S70</f>
        <v>0</v>
      </c>
      <c r="K70" s="98">
        <f>SUM(L70:Q70)</f>
        <v>0</v>
      </c>
      <c r="L70" s="255"/>
      <c r="M70" s="260"/>
      <c r="N70" s="260"/>
      <c r="O70" s="260"/>
      <c r="P70" s="260"/>
      <c r="Q70" s="260"/>
      <c r="R70" s="65"/>
      <c r="S70" s="100">
        <f>SUM(T70:U70)</f>
        <v>0</v>
      </c>
      <c r="T70" s="255"/>
      <c r="U70" s="256"/>
      <c r="V70" s="40"/>
    </row>
    <row r="71" spans="2:22" x14ac:dyDescent="0.25">
      <c r="B71" s="45"/>
      <c r="C71" s="66"/>
      <c r="D71" s="67" t="s">
        <v>235</v>
      </c>
      <c r="E71" s="67"/>
      <c r="F71" s="67"/>
      <c r="G71" s="67"/>
      <c r="H71" s="67"/>
      <c r="I71" s="82" t="str">
        <f t="shared" si="16"/>
        <v xml:space="preserve"> </v>
      </c>
      <c r="J71" s="101">
        <f>K71+S71</f>
        <v>0</v>
      </c>
      <c r="K71" s="98">
        <f>SUM(L71:Q71)</f>
        <v>0</v>
      </c>
      <c r="L71" s="255"/>
      <c r="M71" s="260"/>
      <c r="N71" s="260"/>
      <c r="O71" s="260"/>
      <c r="P71" s="260"/>
      <c r="Q71" s="260"/>
      <c r="R71" s="65"/>
      <c r="S71" s="100">
        <f>SUM(T71:U71)</f>
        <v>0</v>
      </c>
      <c r="T71" s="255"/>
      <c r="U71" s="256"/>
      <c r="V71" s="40"/>
    </row>
    <row r="72" spans="2:22" x14ac:dyDescent="0.25">
      <c r="B72" s="45"/>
      <c r="C72" s="66"/>
      <c r="D72" s="67" t="s">
        <v>236</v>
      </c>
      <c r="E72" s="67"/>
      <c r="F72" s="67"/>
      <c r="G72" s="67"/>
      <c r="H72" s="67"/>
      <c r="I72" s="82" t="str">
        <f t="shared" si="16"/>
        <v xml:space="preserve"> </v>
      </c>
      <c r="J72" s="101">
        <f>K72+S72</f>
        <v>0</v>
      </c>
      <c r="K72" s="98">
        <f>SUM(L72:Q72)</f>
        <v>0</v>
      </c>
      <c r="L72" s="255"/>
      <c r="M72" s="260"/>
      <c r="N72" s="260"/>
      <c r="O72" s="260"/>
      <c r="P72" s="260"/>
      <c r="Q72" s="260"/>
      <c r="R72" s="65"/>
      <c r="S72" s="100">
        <f>SUM(T72:U72)</f>
        <v>0</v>
      </c>
      <c r="T72" s="255"/>
      <c r="U72" s="256"/>
      <c r="V72" s="40"/>
    </row>
    <row r="73" spans="2:22" x14ac:dyDescent="0.25">
      <c r="B73" s="45"/>
      <c r="C73" s="66"/>
      <c r="D73" s="67" t="s">
        <v>237</v>
      </c>
      <c r="E73" s="67"/>
      <c r="F73" s="67"/>
      <c r="G73" s="67"/>
      <c r="H73" s="67"/>
      <c r="I73" s="82" t="str">
        <f t="shared" si="16"/>
        <v xml:space="preserve"> </v>
      </c>
      <c r="J73" s="99">
        <f>K73+S73</f>
        <v>0</v>
      </c>
      <c r="K73" s="98">
        <f>SUM(L73:Q73)</f>
        <v>0</v>
      </c>
      <c r="L73" s="261"/>
      <c r="M73" s="262"/>
      <c r="N73" s="262"/>
      <c r="O73" s="262"/>
      <c r="P73" s="262"/>
      <c r="Q73" s="262"/>
      <c r="R73" s="65"/>
      <c r="S73" s="97">
        <f>SUM(T73:U73)</f>
        <v>0</v>
      </c>
      <c r="T73" s="261"/>
      <c r="U73" s="263"/>
      <c r="V73" s="40"/>
    </row>
    <row r="74" spans="2:22" ht="15.75" thickBot="1" x14ac:dyDescent="0.3">
      <c r="B74" s="45"/>
      <c r="C74" s="66"/>
      <c r="D74" s="67"/>
      <c r="E74" s="67"/>
      <c r="F74" s="67"/>
      <c r="G74" s="75" t="s">
        <v>201</v>
      </c>
      <c r="H74" s="75"/>
      <c r="I74" s="74" t="str">
        <f t="shared" si="16"/>
        <v xml:space="preserve"> </v>
      </c>
      <c r="J74" s="73">
        <f t="shared" ref="J74:Q74" si="17">SUM(J69:J73)</f>
        <v>0</v>
      </c>
      <c r="K74" s="51">
        <f t="shared" si="17"/>
        <v>0</v>
      </c>
      <c r="L74" s="70">
        <f t="shared" si="17"/>
        <v>0</v>
      </c>
      <c r="M74" s="72">
        <f t="shared" si="17"/>
        <v>0</v>
      </c>
      <c r="N74" s="72">
        <f t="shared" si="17"/>
        <v>0</v>
      </c>
      <c r="O74" s="72">
        <f t="shared" si="17"/>
        <v>0</v>
      </c>
      <c r="P74" s="72">
        <f t="shared" si="17"/>
        <v>0</v>
      </c>
      <c r="Q74" s="72">
        <f t="shared" si="17"/>
        <v>0</v>
      </c>
      <c r="R74" s="71"/>
      <c r="S74" s="48">
        <f>SUM(S69:S73)</f>
        <v>0</v>
      </c>
      <c r="T74" s="70">
        <f>SUM(T69:T73)</f>
        <v>0</v>
      </c>
      <c r="U74" s="69">
        <f>SUM(U69:U73)</f>
        <v>0</v>
      </c>
      <c r="V74" s="40"/>
    </row>
    <row r="75" spans="2:22" ht="9" customHeight="1" thickBot="1" x14ac:dyDescent="0.3">
      <c r="B75" s="39"/>
      <c r="C75" s="111"/>
      <c r="D75" s="95"/>
      <c r="E75" s="95"/>
      <c r="F75" s="95"/>
      <c r="G75" s="95"/>
      <c r="H75" s="95"/>
      <c r="I75" s="94"/>
      <c r="J75" s="93"/>
      <c r="K75" s="110"/>
      <c r="L75" s="108"/>
      <c r="M75" s="108"/>
      <c r="N75" s="108"/>
      <c r="O75" s="108"/>
      <c r="P75" s="110"/>
      <c r="Q75" s="108"/>
      <c r="R75" s="109"/>
      <c r="S75" s="108"/>
      <c r="T75" s="108"/>
      <c r="U75" s="108"/>
      <c r="V75" s="36"/>
    </row>
    <row r="76" spans="2:22" ht="15.75" thickBot="1" x14ac:dyDescent="0.3">
      <c r="B76" s="45"/>
      <c r="C76" s="89" t="s">
        <v>238</v>
      </c>
      <c r="D76" s="89"/>
      <c r="E76" s="89"/>
      <c r="F76" s="89"/>
      <c r="G76" s="89"/>
      <c r="H76" s="88"/>
      <c r="I76" s="88"/>
      <c r="J76" s="88"/>
      <c r="K76" s="88"/>
      <c r="L76" s="41"/>
      <c r="M76" s="41"/>
      <c r="N76" s="41"/>
      <c r="O76" s="41"/>
      <c r="P76" s="66"/>
      <c r="Q76" s="41"/>
      <c r="R76" s="65"/>
      <c r="S76" s="41"/>
      <c r="T76" s="41"/>
      <c r="U76" s="41"/>
      <c r="V76" s="40"/>
    </row>
    <row r="77" spans="2:22" x14ac:dyDescent="0.25">
      <c r="B77" s="45"/>
      <c r="C77" s="66"/>
      <c r="D77" s="87" t="s">
        <v>239</v>
      </c>
      <c r="E77" s="87"/>
      <c r="F77" s="87"/>
      <c r="G77" s="87"/>
      <c r="H77" s="87"/>
      <c r="I77" s="86" t="str">
        <f t="shared" ref="I77:I85" si="18">IFERROR(J77/J$119," ")</f>
        <v xml:space="preserve"> </v>
      </c>
      <c r="J77" s="103">
        <f t="shared" ref="J77:J84" si="19">K77+S77</f>
        <v>0</v>
      </c>
      <c r="K77" s="84">
        <f t="shared" ref="K77:K84" si="20">SUM(L77:Q77)</f>
        <v>0</v>
      </c>
      <c r="L77" s="253"/>
      <c r="M77" s="259"/>
      <c r="N77" s="259"/>
      <c r="O77" s="259"/>
      <c r="P77" s="259"/>
      <c r="Q77" s="259"/>
      <c r="R77" s="59"/>
      <c r="S77" s="83">
        <f t="shared" ref="S77:S84" si="21">SUM(T77:U77)</f>
        <v>0</v>
      </c>
      <c r="T77" s="253"/>
      <c r="U77" s="254"/>
      <c r="V77" s="40"/>
    </row>
    <row r="78" spans="2:22" x14ac:dyDescent="0.25">
      <c r="B78" s="45"/>
      <c r="C78" s="66"/>
      <c r="D78" s="67" t="s">
        <v>240</v>
      </c>
      <c r="E78" s="67"/>
      <c r="F78" s="67"/>
      <c r="G78" s="67"/>
      <c r="H78" s="67"/>
      <c r="I78" s="82" t="str">
        <f t="shared" si="18"/>
        <v xml:space="preserve"> </v>
      </c>
      <c r="J78" s="101">
        <f t="shared" si="19"/>
        <v>0</v>
      </c>
      <c r="K78" s="98">
        <f t="shared" si="20"/>
        <v>0</v>
      </c>
      <c r="L78" s="255"/>
      <c r="M78" s="260"/>
      <c r="N78" s="260"/>
      <c r="O78" s="260"/>
      <c r="P78" s="260"/>
      <c r="Q78" s="260"/>
      <c r="R78" s="65"/>
      <c r="S78" s="100">
        <f t="shared" si="21"/>
        <v>0</v>
      </c>
      <c r="T78" s="255"/>
      <c r="U78" s="256"/>
      <c r="V78" s="40"/>
    </row>
    <row r="79" spans="2:22" x14ac:dyDescent="0.25">
      <c r="B79" s="45"/>
      <c r="C79" s="66"/>
      <c r="D79" s="67" t="s">
        <v>241</v>
      </c>
      <c r="E79" s="67"/>
      <c r="F79" s="67"/>
      <c r="G79" s="67"/>
      <c r="H79" s="67"/>
      <c r="I79" s="82" t="str">
        <f t="shared" si="18"/>
        <v xml:space="preserve"> </v>
      </c>
      <c r="J79" s="101">
        <f t="shared" si="19"/>
        <v>0</v>
      </c>
      <c r="K79" s="98">
        <f t="shared" si="20"/>
        <v>0</v>
      </c>
      <c r="L79" s="255"/>
      <c r="M79" s="260"/>
      <c r="N79" s="260"/>
      <c r="O79" s="260"/>
      <c r="P79" s="260"/>
      <c r="Q79" s="260"/>
      <c r="R79" s="65"/>
      <c r="S79" s="100">
        <f t="shared" si="21"/>
        <v>0</v>
      </c>
      <c r="T79" s="255"/>
      <c r="U79" s="256"/>
      <c r="V79" s="40"/>
    </row>
    <row r="80" spans="2:22" x14ac:dyDescent="0.25">
      <c r="B80" s="45"/>
      <c r="C80" s="66"/>
      <c r="D80" s="68" t="s">
        <v>242</v>
      </c>
      <c r="E80" s="68"/>
      <c r="F80" s="68"/>
      <c r="G80" s="68"/>
      <c r="H80" s="68"/>
      <c r="I80" s="82" t="str">
        <f t="shared" si="18"/>
        <v xml:space="preserve"> </v>
      </c>
      <c r="J80" s="101">
        <f t="shared" si="19"/>
        <v>0</v>
      </c>
      <c r="K80" s="98">
        <f t="shared" si="20"/>
        <v>0</v>
      </c>
      <c r="L80" s="255"/>
      <c r="M80" s="260"/>
      <c r="N80" s="260"/>
      <c r="O80" s="260"/>
      <c r="P80" s="260"/>
      <c r="Q80" s="260"/>
      <c r="R80" s="65"/>
      <c r="S80" s="100">
        <f t="shared" si="21"/>
        <v>0</v>
      </c>
      <c r="T80" s="255"/>
      <c r="U80" s="256"/>
      <c r="V80" s="40"/>
    </row>
    <row r="81" spans="2:22" x14ac:dyDescent="0.25">
      <c r="B81" s="45"/>
      <c r="C81" s="66"/>
      <c r="D81" s="68" t="s">
        <v>243</v>
      </c>
      <c r="E81" s="68"/>
      <c r="F81" s="68"/>
      <c r="G81" s="68"/>
      <c r="H81" s="68"/>
      <c r="I81" s="82" t="str">
        <f t="shared" si="18"/>
        <v xml:space="preserve"> </v>
      </c>
      <c r="J81" s="101">
        <f t="shared" si="19"/>
        <v>0</v>
      </c>
      <c r="K81" s="98">
        <f t="shared" si="20"/>
        <v>0</v>
      </c>
      <c r="L81" s="255"/>
      <c r="M81" s="260"/>
      <c r="N81" s="260"/>
      <c r="O81" s="260"/>
      <c r="P81" s="260"/>
      <c r="Q81" s="260"/>
      <c r="R81" s="65"/>
      <c r="S81" s="100">
        <f t="shared" si="21"/>
        <v>0</v>
      </c>
      <c r="T81" s="255"/>
      <c r="U81" s="256"/>
      <c r="V81" s="40"/>
    </row>
    <row r="82" spans="2:22" x14ac:dyDescent="0.25">
      <c r="B82" s="45"/>
      <c r="C82" s="66"/>
      <c r="D82" s="68" t="s">
        <v>244</v>
      </c>
      <c r="E82" s="68"/>
      <c r="F82" s="68"/>
      <c r="G82" s="68"/>
      <c r="H82" s="68"/>
      <c r="I82" s="82" t="str">
        <f t="shared" si="18"/>
        <v xml:space="preserve"> </v>
      </c>
      <c r="J82" s="101">
        <f t="shared" si="19"/>
        <v>0</v>
      </c>
      <c r="K82" s="98">
        <f t="shared" si="20"/>
        <v>0</v>
      </c>
      <c r="L82" s="255"/>
      <c r="M82" s="260"/>
      <c r="N82" s="260"/>
      <c r="O82" s="260"/>
      <c r="P82" s="260"/>
      <c r="Q82" s="260"/>
      <c r="R82" s="65"/>
      <c r="S82" s="100">
        <f t="shared" si="21"/>
        <v>0</v>
      </c>
      <c r="T82" s="255"/>
      <c r="U82" s="256"/>
      <c r="V82" s="40"/>
    </row>
    <row r="83" spans="2:22" x14ac:dyDescent="0.25">
      <c r="B83" s="45"/>
      <c r="C83" s="66"/>
      <c r="D83" s="68" t="s">
        <v>245</v>
      </c>
      <c r="E83" s="68"/>
      <c r="F83" s="68"/>
      <c r="G83" s="68"/>
      <c r="H83" s="68"/>
      <c r="I83" s="82" t="str">
        <f t="shared" si="18"/>
        <v xml:space="preserve"> </v>
      </c>
      <c r="J83" s="101">
        <f t="shared" si="19"/>
        <v>0</v>
      </c>
      <c r="K83" s="98">
        <f t="shared" si="20"/>
        <v>0</v>
      </c>
      <c r="L83" s="255"/>
      <c r="M83" s="260"/>
      <c r="N83" s="260"/>
      <c r="O83" s="260"/>
      <c r="P83" s="260"/>
      <c r="Q83" s="260"/>
      <c r="R83" s="65"/>
      <c r="S83" s="100">
        <f t="shared" si="21"/>
        <v>0</v>
      </c>
      <c r="T83" s="255"/>
      <c r="U83" s="256"/>
      <c r="V83" s="40"/>
    </row>
    <row r="84" spans="2:22" x14ac:dyDescent="0.25">
      <c r="B84" s="45"/>
      <c r="C84" s="66"/>
      <c r="D84" s="68" t="s">
        <v>200</v>
      </c>
      <c r="E84" s="947"/>
      <c r="F84" s="948"/>
      <c r="G84" s="949"/>
      <c r="H84" s="68"/>
      <c r="I84" s="82" t="str">
        <f t="shared" si="18"/>
        <v xml:space="preserve"> </v>
      </c>
      <c r="J84" s="99">
        <f t="shared" si="19"/>
        <v>0</v>
      </c>
      <c r="K84" s="98">
        <f t="shared" si="20"/>
        <v>0</v>
      </c>
      <c r="L84" s="261"/>
      <c r="M84" s="262"/>
      <c r="N84" s="262"/>
      <c r="O84" s="262"/>
      <c r="P84" s="262"/>
      <c r="Q84" s="262"/>
      <c r="R84" s="65"/>
      <c r="S84" s="97">
        <f t="shared" si="21"/>
        <v>0</v>
      </c>
      <c r="T84" s="261"/>
      <c r="U84" s="263"/>
      <c r="V84" s="40"/>
    </row>
    <row r="85" spans="2:22" ht="15.75" thickBot="1" x14ac:dyDescent="0.3">
      <c r="B85" s="45"/>
      <c r="C85" s="66"/>
      <c r="D85" s="67"/>
      <c r="E85" s="67"/>
      <c r="F85" s="67"/>
      <c r="G85" s="75" t="s">
        <v>201</v>
      </c>
      <c r="H85" s="75"/>
      <c r="I85" s="74" t="str">
        <f t="shared" si="18"/>
        <v xml:space="preserve"> </v>
      </c>
      <c r="J85" s="73">
        <f t="shared" ref="J85:Q85" si="22">SUM(J77:J84)</f>
        <v>0</v>
      </c>
      <c r="K85" s="51">
        <f t="shared" si="22"/>
        <v>0</v>
      </c>
      <c r="L85" s="70">
        <f t="shared" si="22"/>
        <v>0</v>
      </c>
      <c r="M85" s="72">
        <f t="shared" si="22"/>
        <v>0</v>
      </c>
      <c r="N85" s="72">
        <f t="shared" si="22"/>
        <v>0</v>
      </c>
      <c r="O85" s="72">
        <f t="shared" si="22"/>
        <v>0</v>
      </c>
      <c r="P85" s="72">
        <f t="shared" si="22"/>
        <v>0</v>
      </c>
      <c r="Q85" s="72">
        <f t="shared" si="22"/>
        <v>0</v>
      </c>
      <c r="R85" s="71"/>
      <c r="S85" s="48">
        <f>SUM(S77:S84)</f>
        <v>0</v>
      </c>
      <c r="T85" s="70">
        <f>SUM(T77:T84)</f>
        <v>0</v>
      </c>
      <c r="U85" s="69">
        <f>SUM(U77:U84)</f>
        <v>0</v>
      </c>
      <c r="V85" s="40"/>
    </row>
    <row r="86" spans="2:22" ht="3.75" customHeight="1" x14ac:dyDescent="0.25">
      <c r="B86" s="45"/>
      <c r="C86" s="67"/>
      <c r="D86" s="67"/>
      <c r="E86" s="67"/>
      <c r="F86" s="67"/>
      <c r="G86" s="67"/>
      <c r="H86" s="67"/>
      <c r="I86" s="90"/>
      <c r="J86" s="106"/>
      <c r="K86" s="66"/>
      <c r="L86" s="41"/>
      <c r="M86" s="41"/>
      <c r="N86" s="41"/>
      <c r="O86" s="41"/>
      <c r="P86" s="66"/>
      <c r="Q86" s="41"/>
      <c r="R86" s="65"/>
      <c r="S86" s="41"/>
      <c r="T86" s="41"/>
      <c r="U86" s="41"/>
      <c r="V86" s="40"/>
    </row>
    <row r="87" spans="2:22" ht="15.75" thickBot="1" x14ac:dyDescent="0.3">
      <c r="B87" s="45"/>
      <c r="C87" s="89" t="s">
        <v>246</v>
      </c>
      <c r="D87" s="89"/>
      <c r="E87" s="89"/>
      <c r="F87" s="89"/>
      <c r="G87" s="89"/>
      <c r="H87" s="88"/>
      <c r="I87" s="88"/>
      <c r="J87" s="88"/>
      <c r="K87" s="88"/>
      <c r="L87" s="107"/>
      <c r="M87" s="105"/>
      <c r="N87" s="105"/>
      <c r="O87" s="105"/>
      <c r="P87" s="66"/>
      <c r="Q87" s="105"/>
      <c r="R87" s="65"/>
      <c r="S87" s="105"/>
      <c r="T87" s="105"/>
      <c r="U87" s="105"/>
      <c r="V87" s="40"/>
    </row>
    <row r="88" spans="2:22" x14ac:dyDescent="0.25">
      <c r="B88" s="45"/>
      <c r="C88" s="66"/>
      <c r="D88" s="104" t="s">
        <v>247</v>
      </c>
      <c r="E88" s="104"/>
      <c r="F88" s="104"/>
      <c r="G88" s="104"/>
      <c r="H88" s="104"/>
      <c r="I88" s="86" t="str">
        <f>IFERROR(J88/J$119," ")</f>
        <v xml:space="preserve"> </v>
      </c>
      <c r="J88" s="103">
        <f>K88+S88</f>
        <v>0</v>
      </c>
      <c r="K88" s="84">
        <f>SUM(L88:Q88)</f>
        <v>0</v>
      </c>
      <c r="L88" s="253"/>
      <c r="M88" s="259"/>
      <c r="N88" s="259"/>
      <c r="O88" s="259"/>
      <c r="P88" s="259"/>
      <c r="Q88" s="259"/>
      <c r="R88" s="59"/>
      <c r="S88" s="83">
        <f>SUM(T88:U88)</f>
        <v>0</v>
      </c>
      <c r="T88" s="253"/>
      <c r="U88" s="254"/>
      <c r="V88" s="40"/>
    </row>
    <row r="89" spans="2:22" x14ac:dyDescent="0.25">
      <c r="B89" s="45"/>
      <c r="C89" s="66"/>
      <c r="D89" s="68" t="s">
        <v>248</v>
      </c>
      <c r="E89" s="68"/>
      <c r="F89" s="68"/>
      <c r="G89" s="68"/>
      <c r="H89" s="68"/>
      <c r="I89" s="82" t="str">
        <f>IFERROR(J89/J$119," ")</f>
        <v xml:space="preserve"> </v>
      </c>
      <c r="J89" s="101">
        <f>K89+S89</f>
        <v>0</v>
      </c>
      <c r="K89" s="98">
        <f>SUM(L89:Q89)</f>
        <v>0</v>
      </c>
      <c r="L89" s="255"/>
      <c r="M89" s="260"/>
      <c r="N89" s="260"/>
      <c r="O89" s="260"/>
      <c r="P89" s="260"/>
      <c r="Q89" s="260"/>
      <c r="R89" s="65"/>
      <c r="S89" s="100">
        <f>SUM(T89:U89)</f>
        <v>0</v>
      </c>
      <c r="T89" s="255"/>
      <c r="U89" s="256"/>
      <c r="V89" s="40"/>
    </row>
    <row r="90" spans="2:22" x14ac:dyDescent="0.25">
      <c r="B90" s="45"/>
      <c r="C90" s="66"/>
      <c r="D90" s="68" t="s">
        <v>200</v>
      </c>
      <c r="E90" s="947"/>
      <c r="F90" s="948"/>
      <c r="G90" s="949"/>
      <c r="H90" s="68"/>
      <c r="I90" s="82" t="str">
        <f>IFERROR(J90/J$119," ")</f>
        <v xml:space="preserve"> </v>
      </c>
      <c r="J90" s="99">
        <f>K90+S90</f>
        <v>0</v>
      </c>
      <c r="K90" s="98">
        <f>SUM(L90:Q90)</f>
        <v>0</v>
      </c>
      <c r="L90" s="261"/>
      <c r="M90" s="262"/>
      <c r="N90" s="262"/>
      <c r="O90" s="262"/>
      <c r="P90" s="262"/>
      <c r="Q90" s="262"/>
      <c r="R90" s="65"/>
      <c r="S90" s="97">
        <f>SUM(T90:U90)</f>
        <v>0</v>
      </c>
      <c r="T90" s="261"/>
      <c r="U90" s="263"/>
      <c r="V90" s="40"/>
    </row>
    <row r="91" spans="2:22" ht="15.75" thickBot="1" x14ac:dyDescent="0.3">
      <c r="B91" s="45"/>
      <c r="C91" s="66"/>
      <c r="D91" s="67"/>
      <c r="E91" s="67"/>
      <c r="F91" s="67"/>
      <c r="G91" s="75" t="s">
        <v>201</v>
      </c>
      <c r="H91" s="75"/>
      <c r="I91" s="74" t="str">
        <f>IFERROR(J91/J$119," ")</f>
        <v xml:space="preserve"> </v>
      </c>
      <c r="J91" s="73">
        <f t="shared" ref="J91:Q91" si="23">SUM(J88:J90)</f>
        <v>0</v>
      </c>
      <c r="K91" s="51">
        <f t="shared" si="23"/>
        <v>0</v>
      </c>
      <c r="L91" s="70">
        <f t="shared" si="23"/>
        <v>0</v>
      </c>
      <c r="M91" s="72">
        <f t="shared" si="23"/>
        <v>0</v>
      </c>
      <c r="N91" s="72">
        <f t="shared" si="23"/>
        <v>0</v>
      </c>
      <c r="O91" s="72">
        <f t="shared" si="23"/>
        <v>0</v>
      </c>
      <c r="P91" s="72">
        <f t="shared" si="23"/>
        <v>0</v>
      </c>
      <c r="Q91" s="72">
        <f t="shared" si="23"/>
        <v>0</v>
      </c>
      <c r="R91" s="71"/>
      <c r="S91" s="48">
        <f>SUM(S88:S90)</f>
        <v>0</v>
      </c>
      <c r="T91" s="70">
        <f>SUM(T88:T90)</f>
        <v>0</v>
      </c>
      <c r="U91" s="69">
        <f>SUM(U88:U90)</f>
        <v>0</v>
      </c>
      <c r="V91" s="40"/>
    </row>
    <row r="92" spans="2:22" ht="3.75" customHeight="1" x14ac:dyDescent="0.25">
      <c r="B92" s="45"/>
      <c r="C92" s="67"/>
      <c r="D92" s="67"/>
      <c r="E92" s="67"/>
      <c r="F92" s="67"/>
      <c r="G92" s="67"/>
      <c r="H92" s="67"/>
      <c r="I92" s="90"/>
      <c r="J92" s="106"/>
      <c r="K92" s="66"/>
      <c r="L92" s="105"/>
      <c r="M92" s="105"/>
      <c r="N92" s="105"/>
      <c r="O92" s="105"/>
      <c r="P92" s="66"/>
      <c r="Q92" s="105"/>
      <c r="R92" s="65"/>
      <c r="S92" s="105"/>
      <c r="T92" s="105"/>
      <c r="U92" s="105"/>
      <c r="V92" s="40"/>
    </row>
    <row r="93" spans="2:22" ht="15.75" thickBot="1" x14ac:dyDescent="0.3">
      <c r="B93" s="45"/>
      <c r="C93" s="89" t="s">
        <v>249</v>
      </c>
      <c r="D93" s="89"/>
      <c r="E93" s="89"/>
      <c r="F93" s="89"/>
      <c r="G93" s="89"/>
      <c r="H93" s="88"/>
      <c r="I93" s="88"/>
      <c r="J93" s="88"/>
      <c r="K93" s="88"/>
      <c r="L93" s="105"/>
      <c r="M93" s="105"/>
      <c r="N93" s="105"/>
      <c r="O93" s="105"/>
      <c r="P93" s="66"/>
      <c r="Q93" s="105"/>
      <c r="R93" s="65"/>
      <c r="S93" s="105"/>
      <c r="T93" s="105"/>
      <c r="U93" s="105"/>
      <c r="V93" s="40"/>
    </row>
    <row r="94" spans="2:22" x14ac:dyDescent="0.25">
      <c r="B94" s="45"/>
      <c r="C94" s="66"/>
      <c r="D94" s="104" t="s">
        <v>250</v>
      </c>
      <c r="E94" s="104"/>
      <c r="F94" s="104"/>
      <c r="G94" s="104"/>
      <c r="H94" s="104"/>
      <c r="I94" s="86" t="str">
        <f t="shared" ref="I94:I106" si="24">IFERROR(J94/J$119," ")</f>
        <v xml:space="preserve"> </v>
      </c>
      <c r="J94" s="103">
        <f t="shared" ref="J94:J105" si="25">K94+S94</f>
        <v>0</v>
      </c>
      <c r="K94" s="84">
        <f t="shared" ref="K94:K105" si="26">SUM(L94:Q94)</f>
        <v>0</v>
      </c>
      <c r="L94" s="253"/>
      <c r="M94" s="259"/>
      <c r="N94" s="259"/>
      <c r="O94" s="259"/>
      <c r="P94" s="259"/>
      <c r="Q94" s="259"/>
      <c r="R94" s="59"/>
      <c r="S94" s="83">
        <f t="shared" ref="S94:S105" si="27">SUM(T94:U94)</f>
        <v>0</v>
      </c>
      <c r="T94" s="253"/>
      <c r="U94" s="254"/>
      <c r="V94" s="40"/>
    </row>
    <row r="95" spans="2:22" x14ac:dyDescent="0.25">
      <c r="B95" s="45"/>
      <c r="C95" s="66"/>
      <c r="D95" s="68" t="s">
        <v>251</v>
      </c>
      <c r="E95" s="68"/>
      <c r="F95" s="68"/>
      <c r="G95" s="68"/>
      <c r="H95" s="68"/>
      <c r="I95" s="82" t="str">
        <f t="shared" si="24"/>
        <v xml:space="preserve"> </v>
      </c>
      <c r="J95" s="101">
        <f t="shared" si="25"/>
        <v>0</v>
      </c>
      <c r="K95" s="98">
        <f t="shared" si="26"/>
        <v>0</v>
      </c>
      <c r="L95" s="255"/>
      <c r="M95" s="260"/>
      <c r="N95" s="260"/>
      <c r="O95" s="260"/>
      <c r="P95" s="260"/>
      <c r="Q95" s="260"/>
      <c r="R95" s="65"/>
      <c r="S95" s="100">
        <f t="shared" si="27"/>
        <v>0</v>
      </c>
      <c r="T95" s="255"/>
      <c r="U95" s="256"/>
      <c r="V95" s="40"/>
    </row>
    <row r="96" spans="2:22" x14ac:dyDescent="0.25">
      <c r="B96" s="45"/>
      <c r="C96" s="66"/>
      <c r="D96" s="68" t="s">
        <v>15</v>
      </c>
      <c r="E96" s="68"/>
      <c r="F96" s="68"/>
      <c r="G96" s="68"/>
      <c r="H96" s="68"/>
      <c r="I96" s="82" t="str">
        <f t="shared" si="24"/>
        <v xml:space="preserve"> </v>
      </c>
      <c r="J96" s="101">
        <f t="shared" si="25"/>
        <v>0</v>
      </c>
      <c r="K96" s="98">
        <f>SUM(L96:Q96)</f>
        <v>0</v>
      </c>
      <c r="L96" s="255"/>
      <c r="M96" s="260"/>
      <c r="N96" s="260"/>
      <c r="O96" s="260"/>
      <c r="P96" s="260"/>
      <c r="Q96" s="260"/>
      <c r="R96" s="65"/>
      <c r="S96" s="100">
        <f t="shared" si="27"/>
        <v>0</v>
      </c>
      <c r="T96" s="255"/>
      <c r="U96" s="256"/>
      <c r="V96" s="40"/>
    </row>
    <row r="97" spans="2:22" x14ac:dyDescent="0.25">
      <c r="B97" s="45"/>
      <c r="C97" s="66"/>
      <c r="D97" s="68" t="s">
        <v>252</v>
      </c>
      <c r="E97" s="68"/>
      <c r="F97" s="68"/>
      <c r="G97" s="68"/>
      <c r="H97" s="68"/>
      <c r="I97" s="82" t="str">
        <f t="shared" si="24"/>
        <v xml:space="preserve"> </v>
      </c>
      <c r="J97" s="101">
        <f t="shared" si="25"/>
        <v>0</v>
      </c>
      <c r="K97" s="98">
        <f t="shared" si="26"/>
        <v>0</v>
      </c>
      <c r="L97" s="255"/>
      <c r="M97" s="260"/>
      <c r="N97" s="260"/>
      <c r="O97" s="260"/>
      <c r="P97" s="260"/>
      <c r="Q97" s="260"/>
      <c r="R97" s="65"/>
      <c r="S97" s="100">
        <f t="shared" si="27"/>
        <v>0</v>
      </c>
      <c r="T97" s="255"/>
      <c r="U97" s="256"/>
      <c r="V97" s="40"/>
    </row>
    <row r="98" spans="2:22" x14ac:dyDescent="0.25">
      <c r="B98" s="45"/>
      <c r="C98" s="66"/>
      <c r="D98" s="68" t="s">
        <v>253</v>
      </c>
      <c r="E98" s="68"/>
      <c r="F98" s="68"/>
      <c r="G98" s="102"/>
      <c r="H98" s="68"/>
      <c r="I98" s="82" t="str">
        <f t="shared" si="24"/>
        <v xml:space="preserve"> </v>
      </c>
      <c r="J98" s="101">
        <f t="shared" si="25"/>
        <v>0</v>
      </c>
      <c r="K98" s="98">
        <f t="shared" si="26"/>
        <v>0</v>
      </c>
      <c r="L98" s="255"/>
      <c r="M98" s="260"/>
      <c r="N98" s="260"/>
      <c r="O98" s="260"/>
      <c r="P98" s="260"/>
      <c r="Q98" s="260"/>
      <c r="R98" s="65"/>
      <c r="S98" s="100">
        <f t="shared" si="27"/>
        <v>0</v>
      </c>
      <c r="T98" s="255"/>
      <c r="U98" s="256"/>
      <c r="V98" s="40"/>
    </row>
    <row r="99" spans="2:22" x14ac:dyDescent="0.25">
      <c r="B99" s="45"/>
      <c r="C99" s="66"/>
      <c r="D99" s="68" t="s">
        <v>254</v>
      </c>
      <c r="E99" s="68"/>
      <c r="F99" s="68"/>
      <c r="G99" s="68"/>
      <c r="H99" s="68"/>
      <c r="I99" s="82" t="str">
        <f t="shared" si="24"/>
        <v xml:space="preserve"> </v>
      </c>
      <c r="J99" s="101">
        <f t="shared" si="25"/>
        <v>0</v>
      </c>
      <c r="K99" s="98">
        <f t="shared" si="26"/>
        <v>0</v>
      </c>
      <c r="L99" s="255"/>
      <c r="M99" s="260"/>
      <c r="N99" s="260"/>
      <c r="O99" s="260"/>
      <c r="P99" s="260"/>
      <c r="Q99" s="260"/>
      <c r="R99" s="65"/>
      <c r="S99" s="100">
        <f t="shared" si="27"/>
        <v>0</v>
      </c>
      <c r="T99" s="255"/>
      <c r="U99" s="256"/>
      <c r="V99" s="40"/>
    </row>
    <row r="100" spans="2:22" x14ac:dyDescent="0.25">
      <c r="B100" s="45"/>
      <c r="C100" s="66"/>
      <c r="D100" s="68" t="s">
        <v>255</v>
      </c>
      <c r="E100" s="68"/>
      <c r="F100" s="68"/>
      <c r="G100" s="68"/>
      <c r="H100" s="68"/>
      <c r="I100" s="82" t="str">
        <f t="shared" si="24"/>
        <v xml:space="preserve"> </v>
      </c>
      <c r="J100" s="101">
        <f t="shared" si="25"/>
        <v>0</v>
      </c>
      <c r="K100" s="98">
        <f t="shared" si="26"/>
        <v>0</v>
      </c>
      <c r="L100" s="255"/>
      <c r="M100" s="260"/>
      <c r="N100" s="260"/>
      <c r="O100" s="260"/>
      <c r="P100" s="260"/>
      <c r="Q100" s="260"/>
      <c r="R100" s="65"/>
      <c r="S100" s="100">
        <f t="shared" si="27"/>
        <v>0</v>
      </c>
      <c r="T100" s="255"/>
      <c r="U100" s="256"/>
      <c r="V100" s="40"/>
    </row>
    <row r="101" spans="2:22" x14ac:dyDescent="0.25">
      <c r="B101" s="45"/>
      <c r="C101" s="66"/>
      <c r="D101" s="68" t="s">
        <v>256</v>
      </c>
      <c r="E101" s="68"/>
      <c r="F101" s="68"/>
      <c r="G101" s="68"/>
      <c r="H101" s="68"/>
      <c r="I101" s="82" t="str">
        <f t="shared" si="24"/>
        <v xml:space="preserve"> </v>
      </c>
      <c r="J101" s="101">
        <f t="shared" si="25"/>
        <v>0</v>
      </c>
      <c r="K101" s="98">
        <f t="shared" si="26"/>
        <v>0</v>
      </c>
      <c r="L101" s="255"/>
      <c r="M101" s="260"/>
      <c r="N101" s="260"/>
      <c r="O101" s="260"/>
      <c r="P101" s="260"/>
      <c r="Q101" s="260"/>
      <c r="R101" s="65"/>
      <c r="S101" s="100">
        <f t="shared" si="27"/>
        <v>0</v>
      </c>
      <c r="T101" s="255"/>
      <c r="U101" s="256"/>
      <c r="V101" s="40"/>
    </row>
    <row r="102" spans="2:22" x14ac:dyDescent="0.25">
      <c r="B102" s="45"/>
      <c r="C102" s="66"/>
      <c r="D102" s="68" t="s">
        <v>257</v>
      </c>
      <c r="E102" s="68"/>
      <c r="F102" s="68"/>
      <c r="G102" s="68"/>
      <c r="H102" s="68"/>
      <c r="I102" s="82" t="str">
        <f t="shared" si="24"/>
        <v xml:space="preserve"> </v>
      </c>
      <c r="J102" s="101">
        <f>K102+S102</f>
        <v>0</v>
      </c>
      <c r="K102" s="98">
        <f t="shared" si="26"/>
        <v>0</v>
      </c>
      <c r="L102" s="255"/>
      <c r="M102" s="260"/>
      <c r="N102" s="260"/>
      <c r="O102" s="260"/>
      <c r="P102" s="260"/>
      <c r="Q102" s="260"/>
      <c r="R102" s="65"/>
      <c r="S102" s="100">
        <f t="shared" si="27"/>
        <v>0</v>
      </c>
      <c r="T102" s="255"/>
      <c r="U102" s="256"/>
      <c r="V102" s="40"/>
    </row>
    <row r="103" spans="2:22" x14ac:dyDescent="0.25">
      <c r="B103" s="45"/>
      <c r="C103" s="66"/>
      <c r="D103" s="68" t="s">
        <v>1027</v>
      </c>
      <c r="E103" s="68"/>
      <c r="F103" s="68"/>
      <c r="G103" s="68"/>
      <c r="H103" s="68"/>
      <c r="I103" s="82" t="str">
        <f t="shared" si="24"/>
        <v xml:space="preserve"> </v>
      </c>
      <c r="J103" s="101">
        <f t="shared" si="25"/>
        <v>0</v>
      </c>
      <c r="K103" s="98">
        <f t="shared" si="26"/>
        <v>0</v>
      </c>
      <c r="L103" s="255"/>
      <c r="M103" s="260"/>
      <c r="N103" s="260"/>
      <c r="O103" s="260"/>
      <c r="P103" s="260"/>
      <c r="Q103" s="260"/>
      <c r="R103" s="65"/>
      <c r="S103" s="100">
        <f t="shared" si="27"/>
        <v>0</v>
      </c>
      <c r="T103" s="255"/>
      <c r="U103" s="256"/>
      <c r="V103" s="40"/>
    </row>
    <row r="104" spans="2:22" x14ac:dyDescent="0.25">
      <c r="B104" s="45"/>
      <c r="C104" s="66"/>
      <c r="D104" s="68" t="s">
        <v>258</v>
      </c>
      <c r="E104" s="68"/>
      <c r="F104" s="68"/>
      <c r="G104" s="68"/>
      <c r="H104" s="68"/>
      <c r="I104" s="82" t="str">
        <f t="shared" si="24"/>
        <v xml:space="preserve"> </v>
      </c>
      <c r="J104" s="101">
        <f t="shared" si="25"/>
        <v>0</v>
      </c>
      <c r="K104" s="98">
        <f t="shared" si="26"/>
        <v>0</v>
      </c>
      <c r="L104" s="255"/>
      <c r="M104" s="260"/>
      <c r="N104" s="260"/>
      <c r="O104" s="260"/>
      <c r="P104" s="260"/>
      <c r="Q104" s="260"/>
      <c r="R104" s="65"/>
      <c r="S104" s="100">
        <f t="shared" si="27"/>
        <v>0</v>
      </c>
      <c r="T104" s="255"/>
      <c r="U104" s="256"/>
      <c r="V104" s="40"/>
    </row>
    <row r="105" spans="2:22" x14ac:dyDescent="0.25">
      <c r="B105" s="45"/>
      <c r="C105" s="66"/>
      <c r="D105" s="68" t="s">
        <v>259</v>
      </c>
      <c r="E105" s="68"/>
      <c r="F105" s="68"/>
      <c r="G105" s="68"/>
      <c r="H105" s="68"/>
      <c r="I105" s="82" t="str">
        <f t="shared" si="24"/>
        <v xml:space="preserve"> </v>
      </c>
      <c r="J105" s="99">
        <f t="shared" si="25"/>
        <v>0</v>
      </c>
      <c r="K105" s="98">
        <f t="shared" si="26"/>
        <v>0</v>
      </c>
      <c r="L105" s="261"/>
      <c r="M105" s="262"/>
      <c r="N105" s="262"/>
      <c r="O105" s="262"/>
      <c r="P105" s="262"/>
      <c r="Q105" s="262"/>
      <c r="R105" s="65"/>
      <c r="S105" s="97">
        <f t="shared" si="27"/>
        <v>0</v>
      </c>
      <c r="T105" s="261"/>
      <c r="U105" s="263"/>
      <c r="V105" s="40"/>
    </row>
    <row r="106" spans="2:22" ht="15.75" thickBot="1" x14ac:dyDescent="0.3">
      <c r="B106" s="45"/>
      <c r="C106" s="66"/>
      <c r="D106" s="67"/>
      <c r="E106" s="67"/>
      <c r="F106" s="67"/>
      <c r="G106" s="75" t="s">
        <v>201</v>
      </c>
      <c r="H106" s="75"/>
      <c r="I106" s="74" t="str">
        <f t="shared" si="24"/>
        <v xml:space="preserve"> </v>
      </c>
      <c r="J106" s="73">
        <f t="shared" ref="J106:Q106" si="28">SUM(J94:J105)</f>
        <v>0</v>
      </c>
      <c r="K106" s="51">
        <f t="shared" si="28"/>
        <v>0</v>
      </c>
      <c r="L106" s="70">
        <f t="shared" si="28"/>
        <v>0</v>
      </c>
      <c r="M106" s="72">
        <f t="shared" si="28"/>
        <v>0</v>
      </c>
      <c r="N106" s="72">
        <f t="shared" si="28"/>
        <v>0</v>
      </c>
      <c r="O106" s="72">
        <f t="shared" si="28"/>
        <v>0</v>
      </c>
      <c r="P106" s="72">
        <f t="shared" si="28"/>
        <v>0</v>
      </c>
      <c r="Q106" s="72">
        <f t="shared" si="28"/>
        <v>0</v>
      </c>
      <c r="R106" s="71"/>
      <c r="S106" s="48">
        <f>SUM(S94:S105)</f>
        <v>0</v>
      </c>
      <c r="T106" s="70">
        <f>SUM(T94:T105)</f>
        <v>0</v>
      </c>
      <c r="U106" s="69">
        <f>SUM(U94:U105)</f>
        <v>0</v>
      </c>
      <c r="V106" s="40"/>
    </row>
    <row r="107" spans="2:22" ht="9" customHeight="1" thickBot="1" x14ac:dyDescent="0.3">
      <c r="B107" s="39"/>
      <c r="C107" s="96"/>
      <c r="D107" s="95"/>
      <c r="E107" s="95"/>
      <c r="F107" s="95"/>
      <c r="G107" s="95"/>
      <c r="H107" s="95"/>
      <c r="I107" s="94"/>
      <c r="J107" s="93"/>
      <c r="K107" s="37"/>
      <c r="L107" s="91"/>
      <c r="M107" s="91"/>
      <c r="N107" s="91"/>
      <c r="O107" s="91"/>
      <c r="P107" s="37"/>
      <c r="Q107" s="91"/>
      <c r="R107" s="92"/>
      <c r="S107" s="91"/>
      <c r="T107" s="91"/>
      <c r="U107" s="91"/>
      <c r="V107" s="36"/>
    </row>
    <row r="108" spans="2:22" ht="3.75" customHeight="1" x14ac:dyDescent="0.25">
      <c r="B108" s="45"/>
      <c r="C108" s="88"/>
      <c r="D108" s="75"/>
      <c r="E108" s="75"/>
      <c r="F108" s="75"/>
      <c r="G108" s="75"/>
      <c r="H108" s="75"/>
      <c r="I108" s="90"/>
      <c r="J108" s="90"/>
      <c r="K108" s="66"/>
      <c r="L108" s="41"/>
      <c r="M108" s="41"/>
      <c r="N108" s="41"/>
      <c r="O108" s="41"/>
      <c r="P108" s="66"/>
      <c r="Q108" s="41"/>
      <c r="R108" s="65"/>
      <c r="S108" s="41"/>
      <c r="T108" s="41"/>
      <c r="U108" s="41"/>
      <c r="V108" s="40"/>
    </row>
    <row r="109" spans="2:22" ht="15.75" thickBot="1" x14ac:dyDescent="0.3">
      <c r="B109" s="45"/>
      <c r="C109" s="89" t="s">
        <v>260</v>
      </c>
      <c r="D109" s="89"/>
      <c r="E109" s="89"/>
      <c r="F109" s="89"/>
      <c r="G109" s="89"/>
      <c r="H109" s="88"/>
      <c r="I109" s="88"/>
      <c r="J109" s="88"/>
      <c r="K109" s="88"/>
      <c r="L109" s="41"/>
      <c r="M109" s="41"/>
      <c r="N109" s="41"/>
      <c r="O109" s="41"/>
      <c r="P109" s="66"/>
      <c r="Q109" s="41"/>
      <c r="R109" s="65"/>
      <c r="S109" s="41"/>
      <c r="T109" s="41"/>
      <c r="U109" s="41"/>
      <c r="V109" s="40"/>
    </row>
    <row r="110" spans="2:22" x14ac:dyDescent="0.25">
      <c r="B110" s="45"/>
      <c r="C110" s="66"/>
      <c r="D110" s="87" t="s">
        <v>261</v>
      </c>
      <c r="E110" s="87"/>
      <c r="F110" s="87"/>
      <c r="G110" s="87"/>
      <c r="H110" s="87"/>
      <c r="I110" s="86" t="str">
        <f t="shared" ref="I110:I117" si="29">IFERROR(J110/J$119," ")</f>
        <v xml:space="preserve"> </v>
      </c>
      <c r="J110" s="85">
        <f t="shared" ref="J110:J116" si="30">K110+S110</f>
        <v>0</v>
      </c>
      <c r="K110" s="84">
        <f t="shared" ref="K110:K116" si="31">SUM(L110:Q110)</f>
        <v>0</v>
      </c>
      <c r="L110" s="253"/>
      <c r="M110" s="259"/>
      <c r="N110" s="259"/>
      <c r="O110" s="259"/>
      <c r="P110" s="259"/>
      <c r="Q110" s="259"/>
      <c r="R110" s="59"/>
      <c r="S110" s="83">
        <f t="shared" ref="S110:S116" si="32">SUM(T110:U110)</f>
        <v>0</v>
      </c>
      <c r="T110" s="253"/>
      <c r="U110" s="254"/>
      <c r="V110" s="40"/>
    </row>
    <row r="111" spans="2:22" x14ac:dyDescent="0.25">
      <c r="B111" s="45"/>
      <c r="C111" s="66"/>
      <c r="D111" s="67" t="s">
        <v>262</v>
      </c>
      <c r="E111" s="67"/>
      <c r="F111" s="67"/>
      <c r="G111" s="67"/>
      <c r="H111" s="67"/>
      <c r="I111" s="82" t="str">
        <f t="shared" si="29"/>
        <v xml:space="preserve"> </v>
      </c>
      <c r="J111" s="81">
        <f t="shared" si="30"/>
        <v>0</v>
      </c>
      <c r="K111" s="77">
        <f t="shared" si="31"/>
        <v>0</v>
      </c>
      <c r="L111" s="255"/>
      <c r="M111" s="260"/>
      <c r="N111" s="260"/>
      <c r="O111" s="260"/>
      <c r="P111" s="260"/>
      <c r="Q111" s="260"/>
      <c r="R111" s="65"/>
      <c r="S111" s="80">
        <f t="shared" si="32"/>
        <v>0</v>
      </c>
      <c r="T111" s="255"/>
      <c r="U111" s="256"/>
      <c r="V111" s="40"/>
    </row>
    <row r="112" spans="2:22" x14ac:dyDescent="0.25">
      <c r="B112" s="45"/>
      <c r="C112" s="66"/>
      <c r="D112" s="67" t="s">
        <v>263</v>
      </c>
      <c r="E112" s="67"/>
      <c r="F112" s="67"/>
      <c r="G112" s="67"/>
      <c r="H112" s="67"/>
      <c r="I112" s="82" t="str">
        <f t="shared" si="29"/>
        <v xml:space="preserve"> </v>
      </c>
      <c r="J112" s="81">
        <f t="shared" si="30"/>
        <v>0</v>
      </c>
      <c r="K112" s="77">
        <f t="shared" si="31"/>
        <v>0</v>
      </c>
      <c r="L112" s="255"/>
      <c r="M112" s="260"/>
      <c r="N112" s="260"/>
      <c r="O112" s="260"/>
      <c r="P112" s="260"/>
      <c r="Q112" s="260"/>
      <c r="R112" s="65"/>
      <c r="S112" s="80">
        <f t="shared" si="32"/>
        <v>0</v>
      </c>
      <c r="T112" s="255"/>
      <c r="U112" s="256"/>
      <c r="V112" s="40"/>
    </row>
    <row r="113" spans="1:22" x14ac:dyDescent="0.25">
      <c r="B113" s="45"/>
      <c r="C113" s="66"/>
      <c r="D113" s="67" t="s">
        <v>264</v>
      </c>
      <c r="E113" s="67"/>
      <c r="F113" s="67"/>
      <c r="G113" s="67"/>
      <c r="H113" s="67"/>
      <c r="I113" s="82" t="str">
        <f t="shared" si="29"/>
        <v xml:space="preserve"> </v>
      </c>
      <c r="J113" s="81">
        <f t="shared" si="30"/>
        <v>0</v>
      </c>
      <c r="K113" s="77">
        <f t="shared" si="31"/>
        <v>0</v>
      </c>
      <c r="L113" s="255"/>
      <c r="M113" s="260"/>
      <c r="N113" s="260"/>
      <c r="O113" s="260"/>
      <c r="P113" s="260"/>
      <c r="Q113" s="260"/>
      <c r="R113" s="65"/>
      <c r="S113" s="80">
        <f t="shared" si="32"/>
        <v>0</v>
      </c>
      <c r="T113" s="255"/>
      <c r="U113" s="256"/>
      <c r="V113" s="40"/>
    </row>
    <row r="114" spans="1:22" x14ac:dyDescent="0.25">
      <c r="B114" s="45"/>
      <c r="C114" s="66"/>
      <c r="D114" s="67" t="s">
        <v>265</v>
      </c>
      <c r="E114" s="67"/>
      <c r="F114" s="67"/>
      <c r="G114" s="67"/>
      <c r="H114" s="67"/>
      <c r="I114" s="82" t="str">
        <f t="shared" si="29"/>
        <v xml:space="preserve"> </v>
      </c>
      <c r="J114" s="81">
        <f t="shared" si="30"/>
        <v>0</v>
      </c>
      <c r="K114" s="77">
        <f t="shared" si="31"/>
        <v>0</v>
      </c>
      <c r="L114" s="255"/>
      <c r="M114" s="260"/>
      <c r="N114" s="260"/>
      <c r="O114" s="260"/>
      <c r="P114" s="260"/>
      <c r="Q114" s="260"/>
      <c r="R114" s="65"/>
      <c r="S114" s="80">
        <f t="shared" si="32"/>
        <v>0</v>
      </c>
      <c r="T114" s="255"/>
      <c r="U114" s="256"/>
      <c r="V114" s="40"/>
    </row>
    <row r="115" spans="1:22" x14ac:dyDescent="0.25">
      <c r="B115" s="45"/>
      <c r="C115" s="66"/>
      <c r="D115" s="67" t="s">
        <v>266</v>
      </c>
      <c r="E115" s="67"/>
      <c r="F115" s="67"/>
      <c r="G115" s="67"/>
      <c r="H115" s="67"/>
      <c r="I115" s="82" t="str">
        <f t="shared" si="29"/>
        <v xml:space="preserve"> </v>
      </c>
      <c r="J115" s="81">
        <f t="shared" si="30"/>
        <v>0</v>
      </c>
      <c r="K115" s="77">
        <f t="shared" si="31"/>
        <v>0</v>
      </c>
      <c r="L115" s="255"/>
      <c r="M115" s="260"/>
      <c r="N115" s="260"/>
      <c r="O115" s="260"/>
      <c r="P115" s="260"/>
      <c r="Q115" s="260"/>
      <c r="R115" s="65"/>
      <c r="S115" s="80">
        <f t="shared" si="32"/>
        <v>0</v>
      </c>
      <c r="T115" s="255"/>
      <c r="U115" s="256"/>
      <c r="V115" s="40"/>
    </row>
    <row r="116" spans="1:22" x14ac:dyDescent="0.25">
      <c r="B116" s="45"/>
      <c r="C116" s="66"/>
      <c r="D116" s="67" t="s">
        <v>267</v>
      </c>
      <c r="E116" s="67"/>
      <c r="F116" s="67"/>
      <c r="G116" s="67"/>
      <c r="H116" s="67"/>
      <c r="I116" s="79" t="str">
        <f t="shared" si="29"/>
        <v xml:space="preserve"> </v>
      </c>
      <c r="J116" s="78">
        <f t="shared" si="30"/>
        <v>0</v>
      </c>
      <c r="K116" s="77">
        <f t="shared" si="31"/>
        <v>0</v>
      </c>
      <c r="L116" s="261"/>
      <c r="M116" s="262"/>
      <c r="N116" s="262"/>
      <c r="O116" s="262"/>
      <c r="P116" s="262"/>
      <c r="Q116" s="262"/>
      <c r="R116" s="65"/>
      <c r="S116" s="76">
        <f t="shared" si="32"/>
        <v>0</v>
      </c>
      <c r="T116" s="261"/>
      <c r="U116" s="263"/>
      <c r="V116" s="40"/>
    </row>
    <row r="117" spans="1:22" ht="15.75" thickBot="1" x14ac:dyDescent="0.3">
      <c r="B117" s="45"/>
      <c r="C117" s="66"/>
      <c r="D117" s="67"/>
      <c r="E117" s="67"/>
      <c r="F117" s="67"/>
      <c r="G117" s="75" t="s">
        <v>201</v>
      </c>
      <c r="H117" s="75"/>
      <c r="I117" s="74" t="str">
        <f t="shared" si="29"/>
        <v xml:space="preserve"> </v>
      </c>
      <c r="J117" s="73">
        <f t="shared" ref="J117:Q117" si="33">SUM(J110:J116)</f>
        <v>0</v>
      </c>
      <c r="K117" s="51">
        <f t="shared" si="33"/>
        <v>0</v>
      </c>
      <c r="L117" s="70">
        <f t="shared" si="33"/>
        <v>0</v>
      </c>
      <c r="M117" s="72">
        <f t="shared" si="33"/>
        <v>0</v>
      </c>
      <c r="N117" s="72">
        <f t="shared" si="33"/>
        <v>0</v>
      </c>
      <c r="O117" s="72">
        <f t="shared" si="33"/>
        <v>0</v>
      </c>
      <c r="P117" s="72">
        <f t="shared" si="33"/>
        <v>0</v>
      </c>
      <c r="Q117" s="72">
        <f t="shared" si="33"/>
        <v>0</v>
      </c>
      <c r="R117" s="71"/>
      <c r="S117" s="48">
        <f>SUM(S110:S116)</f>
        <v>0</v>
      </c>
      <c r="T117" s="70">
        <f>SUM(T110:T116)</f>
        <v>0</v>
      </c>
      <c r="U117" s="69">
        <f>SUM(U110:U116)</f>
        <v>0</v>
      </c>
      <c r="V117" s="40"/>
    </row>
    <row r="118" spans="1:22" ht="7.5" customHeight="1" thickBot="1" x14ac:dyDescent="0.3">
      <c r="B118" s="45"/>
      <c r="C118" s="68"/>
      <c r="D118" s="67"/>
      <c r="E118" s="67"/>
      <c r="F118" s="67"/>
      <c r="G118" s="67"/>
      <c r="H118" s="67"/>
      <c r="I118" s="66"/>
      <c r="J118" s="41"/>
      <c r="K118" s="66"/>
      <c r="L118" s="41"/>
      <c r="M118" s="41"/>
      <c r="N118" s="41"/>
      <c r="O118" s="41"/>
      <c r="P118" s="66"/>
      <c r="Q118" s="41"/>
      <c r="R118" s="65"/>
      <c r="S118" s="41"/>
      <c r="T118" s="41"/>
      <c r="U118" s="41"/>
      <c r="V118" s="40"/>
    </row>
    <row r="119" spans="1:22" ht="15.75" thickBot="1" x14ac:dyDescent="0.3">
      <c r="B119" s="45"/>
      <c r="C119" s="64" t="s">
        <v>268</v>
      </c>
      <c r="D119" s="63"/>
      <c r="E119" s="63"/>
      <c r="F119" s="63"/>
      <c r="G119" s="63"/>
      <c r="H119" s="63"/>
      <c r="I119" s="62"/>
      <c r="J119" s="61">
        <f>J26+J45+J61+J66+J74+J85+J91+J106+J117</f>
        <v>0</v>
      </c>
      <c r="K119" s="60">
        <f>K26+K45+K61+K66+K74+K85+K91+K106+K117</f>
        <v>0</v>
      </c>
      <c r="L119" s="57"/>
      <c r="M119" s="57"/>
      <c r="N119" s="57"/>
      <c r="O119" s="57"/>
      <c r="P119" s="57"/>
      <c r="Q119" s="57"/>
      <c r="R119" s="59"/>
      <c r="S119" s="58">
        <f>S26+S45+S61+S66+S74+S85+S91+S106+S117</f>
        <v>0</v>
      </c>
      <c r="T119" s="57"/>
      <c r="U119" s="56"/>
      <c r="V119" s="40"/>
    </row>
    <row r="120" spans="1:22" ht="15.75" thickBot="1" x14ac:dyDescent="0.3">
      <c r="B120" s="45"/>
      <c r="C120" s="55" t="s">
        <v>269</v>
      </c>
      <c r="D120" s="54"/>
      <c r="E120" s="54"/>
      <c r="F120" s="54"/>
      <c r="G120" s="54"/>
      <c r="H120" s="54"/>
      <c r="I120" s="53"/>
      <c r="J120" s="52">
        <f>K120+S120</f>
        <v>0</v>
      </c>
      <c r="K120" s="51">
        <f>SUM(L120:Q120)</f>
        <v>0</v>
      </c>
      <c r="L120" s="47">
        <f t="shared" ref="L120:Q120" si="34">L26+L45+L61+L66+L74+L85+L91+L106+L117</f>
        <v>0</v>
      </c>
      <c r="M120" s="50">
        <f t="shared" si="34"/>
        <v>0</v>
      </c>
      <c r="N120" s="50">
        <f t="shared" si="34"/>
        <v>0</v>
      </c>
      <c r="O120" s="50">
        <f t="shared" si="34"/>
        <v>0</v>
      </c>
      <c r="P120" s="50">
        <f t="shared" si="34"/>
        <v>0</v>
      </c>
      <c r="Q120" s="50">
        <f t="shared" si="34"/>
        <v>0</v>
      </c>
      <c r="R120" s="49"/>
      <c r="S120" s="48">
        <f>SUM(T120:U120)</f>
        <v>0</v>
      </c>
      <c r="T120" s="47">
        <f>T26+T45+T61+T66+T74+T85+T91+T106+T117</f>
        <v>0</v>
      </c>
      <c r="U120" s="46">
        <f>U26+U45+U61+U66+U74+U85+U91+U106+U117</f>
        <v>0</v>
      </c>
      <c r="V120" s="40"/>
    </row>
    <row r="121" spans="1:22" x14ac:dyDescent="0.25">
      <c r="B121" s="45"/>
      <c r="C121" s="44"/>
      <c r="D121" s="44"/>
      <c r="E121" s="44"/>
      <c r="F121" s="44"/>
      <c r="G121" s="44"/>
      <c r="H121" s="44"/>
      <c r="I121" s="44"/>
      <c r="K121" s="43" t="str">
        <f>IF(J120&lt;&gt;('Financing Terms'!H18), "WARNING: Sources on Form 6A do not match Sources on Form 7A", " ")</f>
        <v xml:space="preserve"> </v>
      </c>
      <c r="L121" s="41"/>
      <c r="M121" s="41"/>
      <c r="N121" s="41"/>
      <c r="O121" s="41"/>
      <c r="P121" s="41"/>
      <c r="Q121" s="41"/>
      <c r="R121" s="42"/>
      <c r="S121" s="41"/>
      <c r="T121" s="41"/>
      <c r="U121" s="41"/>
      <c r="V121" s="40"/>
    </row>
    <row r="122" spans="1:22" ht="9" customHeight="1" thickBot="1" x14ac:dyDescent="0.3">
      <c r="B122" s="39"/>
      <c r="C122" s="37"/>
      <c r="D122" s="37"/>
      <c r="E122" s="37"/>
      <c r="F122" s="37"/>
      <c r="G122" s="37"/>
      <c r="H122" s="37"/>
      <c r="I122" s="37"/>
      <c r="J122" s="38" t="s">
        <v>270</v>
      </c>
      <c r="K122" s="37"/>
      <c r="L122" s="37"/>
      <c r="M122" s="37"/>
      <c r="N122" s="37"/>
      <c r="O122" s="37"/>
      <c r="P122" s="37"/>
      <c r="Q122" s="37"/>
      <c r="R122" s="37"/>
      <c r="S122" s="37"/>
      <c r="T122" s="37"/>
      <c r="U122" s="37"/>
      <c r="V122" s="36"/>
    </row>
    <row r="125" spans="1:22" x14ac:dyDescent="0.25">
      <c r="A125" s="225" t="s">
        <v>271</v>
      </c>
    </row>
    <row r="126" spans="1:22" x14ac:dyDescent="0.25">
      <c r="B126" s="226" t="s">
        <v>272</v>
      </c>
    </row>
    <row r="127" spans="1:22" x14ac:dyDescent="0.25">
      <c r="C127" t="s">
        <v>273</v>
      </c>
      <c r="G127" s="227">
        <f>K26</f>
        <v>0</v>
      </c>
    </row>
    <row r="128" spans="1:22" x14ac:dyDescent="0.25">
      <c r="C128" t="s">
        <v>182</v>
      </c>
      <c r="G128" s="227">
        <f>K45</f>
        <v>0</v>
      </c>
    </row>
    <row r="129" spans="1:7" x14ac:dyDescent="0.25">
      <c r="C129" t="s">
        <v>274</v>
      </c>
      <c r="G129" s="227">
        <f>K61</f>
        <v>0</v>
      </c>
    </row>
    <row r="130" spans="1:7" x14ac:dyDescent="0.25">
      <c r="C130" t="s">
        <v>275</v>
      </c>
      <c r="G130" s="227">
        <f>K66+K74+K85+K117</f>
        <v>0</v>
      </c>
    </row>
    <row r="131" spans="1:7" x14ac:dyDescent="0.25">
      <c r="C131" t="s">
        <v>246</v>
      </c>
      <c r="G131" s="227">
        <f>K91</f>
        <v>0</v>
      </c>
    </row>
    <row r="132" spans="1:7" x14ac:dyDescent="0.25">
      <c r="C132" s="228" t="s">
        <v>276</v>
      </c>
      <c r="D132" s="228"/>
      <c r="E132" s="228"/>
      <c r="F132" s="228"/>
      <c r="G132" s="229">
        <f>K106</f>
        <v>0</v>
      </c>
    </row>
    <row r="133" spans="1:7" x14ac:dyDescent="0.25">
      <c r="A133" s="215" t="s">
        <v>277</v>
      </c>
      <c r="G133" s="227">
        <f>SUM(G127:G132)</f>
        <v>0</v>
      </c>
    </row>
  </sheetData>
  <sheetProtection algorithmName="SHA-512" hashValue="GhwGXpcuiiUQ+Tioev8osd+uJe66nXhKyD6YpKbsqY02f/WyyvJisXiJCyIXgHQ7BZLdVU07cflLSqeQU7NY/A==" saltValue="raeWwFKTIiSl4js4+nNvWg==" spinCount="100000" sheet="1" formatCells="0" formatColumns="0" formatRows="0"/>
  <customSheetViews>
    <customSheetView guid="{DFED3BBB-AA3A-47A0-B9A6-455515EE166B}" showPageBreaks="1" showGridLines="0" printArea="1" topLeftCell="A73">
      <selection activeCell="L98" sqref="L98"/>
      <pageMargins left="0" right="0" top="0" bottom="0" header="0" footer="0"/>
      <headerFooter>
        <oddFooter>&amp;LForm 6A
Development Budgets&amp;CCFA Forms&amp;REdition: 2015
Version: 1.1</oddFooter>
      </headerFooter>
    </customSheetView>
  </customSheetViews>
  <mergeCells count="20">
    <mergeCell ref="E25:G25"/>
    <mergeCell ref="E44:G44"/>
    <mergeCell ref="E60:G60"/>
    <mergeCell ref="E84:G84"/>
    <mergeCell ref="E90:G90"/>
    <mergeCell ref="C11:U11"/>
    <mergeCell ref="S15:U15"/>
    <mergeCell ref="K15:Q15"/>
    <mergeCell ref="J15:J18"/>
    <mergeCell ref="K16:K18"/>
    <mergeCell ref="I15:I18"/>
    <mergeCell ref="S16:S18"/>
    <mergeCell ref="Q17:Q18"/>
    <mergeCell ref="T17:T18"/>
    <mergeCell ref="U17:U18"/>
    <mergeCell ref="L17:L18"/>
    <mergeCell ref="M17:M18"/>
    <mergeCell ref="N17:N18"/>
    <mergeCell ref="O17:O18"/>
    <mergeCell ref="P17:P18"/>
  </mergeCells>
  <dataValidations disablePrompts="1" count="2">
    <dataValidation allowBlank="1" showInputMessage="1" showErrorMessage="1" promptTitle="Rehab Contingency %" prompt="Defined as Rehab Contingency divided by the sum of Rehab, Contractor Profit, Contractor Overhead, and Bond Premium amounts_x000a__x000a_% =J27 / (J23+J24+J25+J34)" sqref="G35" xr:uid="{00000000-0002-0000-0D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xr:uid="{00000000-0002-0000-0D00-000001000000}"/>
  </dataValidations>
  <pageMargins left="0.7" right="0.7" top="0.75" bottom="0.75" header="0.3" footer="0.3"/>
  <pageSetup scale="88" fitToHeight="0" orientation="landscape"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 id="{74A6DEB9-7032-44D3-84FD-FEEBE9A6358D}">
            <xm:f>$K$120&lt;&gt;('U:\MASTERS\Application\2016 Application\[e3_UPDATED_combined_funders_forms_2016.xlsx]7A'!#REF!+'U:\MASTERS\Application\2016 Application\[e3_UPDATED_combined_funders_forms_2016.xlsx]7A'!#REF!)</xm:f>
            <x14:dxf>
              <font>
                <color rgb="FF990000"/>
              </font>
              <fill>
                <patternFill>
                  <bgColor theme="5" tint="0.79998168889431442"/>
                </patternFill>
              </fill>
            </x14:dxf>
          </x14:cfRule>
          <xm:sqref>K120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35"/>
  <sheetViews>
    <sheetView topLeftCell="A78" zoomScale="80" zoomScaleNormal="80" workbookViewId="0">
      <selection activeCell="H94" sqref="H94"/>
    </sheetView>
  </sheetViews>
  <sheetFormatPr defaultColWidth="9.140625" defaultRowHeight="12.75" customHeight="1" x14ac:dyDescent="0.2"/>
  <cols>
    <col min="1" max="1" width="1.5703125" style="268" customWidth="1"/>
    <col min="2" max="2" width="4.85546875" style="268" customWidth="1"/>
    <col min="3" max="3" width="22.140625" style="268" customWidth="1"/>
    <col min="4" max="4" width="9.140625" style="268" customWidth="1"/>
    <col min="5" max="5" width="11.5703125" style="268" customWidth="1"/>
    <col min="6" max="6" width="16.5703125" style="268" customWidth="1"/>
    <col min="7" max="7" width="17.140625" style="268" bestFit="1" customWidth="1"/>
    <col min="8" max="8" width="17.85546875" style="268" bestFit="1" customWidth="1"/>
    <col min="9" max="9" width="1.5703125" style="268" customWidth="1"/>
    <col min="10" max="16384" width="9.140625" style="268"/>
  </cols>
  <sheetData>
    <row r="1" spans="1:12" s="239" customFormat="1" ht="18.75" x14ac:dyDescent="0.3">
      <c r="A1" s="964" t="s">
        <v>278</v>
      </c>
      <c r="B1" s="964"/>
      <c r="C1" s="964"/>
      <c r="D1" s="964"/>
      <c r="E1" s="964"/>
      <c r="F1" s="964"/>
      <c r="G1" s="964"/>
      <c r="H1" s="964"/>
      <c r="I1" s="964"/>
      <c r="J1" s="964"/>
      <c r="K1" s="964"/>
      <c r="L1" s="964"/>
    </row>
    <row r="2" spans="1:12" ht="8.25" customHeight="1" x14ac:dyDescent="0.2"/>
    <row r="3" spans="1:12" ht="12.75" customHeight="1" thickBot="1" x14ac:dyDescent="0.25">
      <c r="I3" s="269"/>
      <c r="J3" s="773"/>
    </row>
    <row r="4" spans="1:12" ht="12.75" customHeight="1" x14ac:dyDescent="0.2">
      <c r="B4" s="270"/>
      <c r="C4" s="270"/>
      <c r="D4" s="270"/>
      <c r="E4" s="270"/>
      <c r="F4" s="965" t="s">
        <v>279</v>
      </c>
      <c r="G4" s="966"/>
      <c r="H4" s="967"/>
    </row>
    <row r="5" spans="1:12" ht="12.75" customHeight="1" x14ac:dyDescent="0.2">
      <c r="B5" s="270"/>
      <c r="C5" s="270"/>
      <c r="D5" s="270"/>
      <c r="E5" s="270"/>
      <c r="F5" s="968" t="s">
        <v>280</v>
      </c>
      <c r="G5" s="971" t="s">
        <v>281</v>
      </c>
      <c r="H5" s="972"/>
    </row>
    <row r="6" spans="1:12" ht="12.75" customHeight="1" x14ac:dyDescent="0.2">
      <c r="B6" s="271"/>
      <c r="C6" s="270"/>
      <c r="D6" s="270"/>
      <c r="E6" s="272"/>
      <c r="F6" s="969"/>
      <c r="G6" s="973" t="s">
        <v>110</v>
      </c>
      <c r="H6" s="976" t="s">
        <v>282</v>
      </c>
    </row>
    <row r="7" spans="1:12" ht="12.75" customHeight="1" x14ac:dyDescent="0.2">
      <c r="B7" s="273"/>
      <c r="C7" s="274"/>
      <c r="D7" s="274"/>
      <c r="E7" s="272"/>
      <c r="F7" s="969"/>
      <c r="G7" s="974"/>
      <c r="H7" s="977"/>
    </row>
    <row r="8" spans="1:12" ht="12.75" customHeight="1" x14ac:dyDescent="0.2">
      <c r="B8" s="273"/>
      <c r="C8" s="274"/>
      <c r="D8" s="274"/>
      <c r="E8" s="272"/>
      <c r="F8" s="969"/>
      <c r="G8" s="974"/>
      <c r="H8" s="977"/>
    </row>
    <row r="9" spans="1:12" ht="13.5" customHeight="1" thickBot="1" x14ac:dyDescent="0.25">
      <c r="C9" s="275"/>
      <c r="D9" s="276"/>
      <c r="E9" s="277"/>
      <c r="F9" s="970"/>
      <c r="G9" s="975"/>
      <c r="H9" s="978"/>
    </row>
    <row r="10" spans="1:12" ht="13.5" thickBot="1" x14ac:dyDescent="0.25">
      <c r="B10" s="145" t="s">
        <v>194</v>
      </c>
      <c r="C10" s="275"/>
      <c r="D10" s="276"/>
      <c r="E10" s="277"/>
      <c r="F10" s="146"/>
      <c r="G10" s="278"/>
      <c r="H10" s="278"/>
    </row>
    <row r="11" spans="1:12" ht="12.75" customHeight="1" x14ac:dyDescent="0.2">
      <c r="B11" s="279" t="s">
        <v>195</v>
      </c>
      <c r="C11" s="147"/>
      <c r="D11" s="154"/>
      <c r="E11" s="270"/>
      <c r="F11" s="344">
        <f>'Sources and Uses'!K20</f>
        <v>0</v>
      </c>
      <c r="G11" s="342"/>
      <c r="H11" s="281"/>
    </row>
    <row r="12" spans="1:12" ht="12.75" customHeight="1" x14ac:dyDescent="0.2">
      <c r="B12" s="279" t="s">
        <v>196</v>
      </c>
      <c r="C12" s="147"/>
      <c r="D12" s="154"/>
      <c r="E12" s="270"/>
      <c r="F12" s="149">
        <f>'Sources and Uses'!K21</f>
        <v>0</v>
      </c>
      <c r="G12" s="343"/>
      <c r="H12" s="282"/>
    </row>
    <row r="13" spans="1:12" ht="12.75" customHeight="1" x14ac:dyDescent="0.2">
      <c r="B13" s="150" t="s">
        <v>197</v>
      </c>
      <c r="C13" s="154"/>
      <c r="D13" s="283"/>
      <c r="E13" s="284"/>
      <c r="F13" s="149">
        <f>'Sources and Uses'!K22</f>
        <v>0</v>
      </c>
      <c r="G13" s="343"/>
      <c r="H13" s="282"/>
    </row>
    <row r="14" spans="1:12" ht="12.75" customHeight="1" x14ac:dyDescent="0.2">
      <c r="B14" s="150" t="s">
        <v>198</v>
      </c>
      <c r="C14" s="154"/>
      <c r="D14" s="283"/>
      <c r="E14" s="284"/>
      <c r="F14" s="149">
        <f>'Sources and Uses'!K23</f>
        <v>0</v>
      </c>
      <c r="G14" s="343"/>
      <c r="H14" s="282"/>
    </row>
    <row r="15" spans="1:12" ht="12.75" customHeight="1" x14ac:dyDescent="0.2">
      <c r="B15" s="151" t="s">
        <v>199</v>
      </c>
      <c r="C15" s="154"/>
      <c r="D15" s="283"/>
      <c r="E15" s="284"/>
      <c r="F15" s="149">
        <f>'Sources and Uses'!K24</f>
        <v>0</v>
      </c>
      <c r="G15" s="343"/>
      <c r="H15" s="282"/>
    </row>
    <row r="16" spans="1:12" ht="12.75" customHeight="1" x14ac:dyDescent="0.2">
      <c r="B16" s="151" t="s">
        <v>283</v>
      </c>
      <c r="C16" s="154"/>
      <c r="D16" s="283"/>
      <c r="E16" s="284"/>
      <c r="F16" s="149">
        <f>'Sources and Uses'!K25</f>
        <v>0</v>
      </c>
      <c r="G16" s="153"/>
      <c r="H16" s="282"/>
    </row>
    <row r="17" spans="2:8" ht="12.75" customHeight="1" thickBot="1" x14ac:dyDescent="0.25">
      <c r="B17" s="154" t="s">
        <v>201</v>
      </c>
      <c r="C17" s="154"/>
      <c r="D17" s="283"/>
      <c r="E17" s="284"/>
      <c r="F17" s="155">
        <f>SUM(F11:F16)</f>
        <v>0</v>
      </c>
      <c r="G17" s="156">
        <f>SUM(G12:G16)</f>
        <v>0</v>
      </c>
      <c r="H17" s="157">
        <v>0</v>
      </c>
    </row>
    <row r="18" spans="2:8" ht="12.75" customHeight="1" x14ac:dyDescent="0.2">
      <c r="B18" s="154"/>
      <c r="C18" s="154"/>
      <c r="D18" s="283"/>
      <c r="E18" s="284"/>
      <c r="F18" s="158"/>
      <c r="G18" s="158"/>
      <c r="H18" s="158"/>
    </row>
    <row r="19" spans="2:8" ht="12.75" customHeight="1" thickBot="1" x14ac:dyDescent="0.25">
      <c r="B19" s="159" t="s">
        <v>202</v>
      </c>
      <c r="C19" s="285"/>
      <c r="D19" s="286"/>
      <c r="E19" s="283"/>
      <c r="F19" s="160"/>
      <c r="G19" s="158"/>
      <c r="H19" s="158"/>
    </row>
    <row r="20" spans="2:8" ht="12.75" customHeight="1" x14ac:dyDescent="0.2">
      <c r="B20" s="150" t="s">
        <v>203</v>
      </c>
      <c r="C20" s="154"/>
      <c r="D20" s="154"/>
      <c r="E20" s="287"/>
      <c r="F20" s="161">
        <f>'Sources and Uses'!K29</f>
        <v>0</v>
      </c>
      <c r="G20" s="162"/>
      <c r="H20" s="163"/>
    </row>
    <row r="21" spans="2:8" ht="12.75" customHeight="1" x14ac:dyDescent="0.2">
      <c r="B21" s="150" t="s">
        <v>204</v>
      </c>
      <c r="C21" s="288"/>
      <c r="D21" s="154"/>
      <c r="E21" s="288"/>
      <c r="F21" s="149">
        <f>'Sources and Uses'!K30</f>
        <v>0</v>
      </c>
      <c r="G21" s="164"/>
      <c r="H21" s="165"/>
    </row>
    <row r="22" spans="2:8" ht="12.75" customHeight="1" x14ac:dyDescent="0.2">
      <c r="B22" s="150" t="s">
        <v>111</v>
      </c>
      <c r="C22" s="288"/>
      <c r="D22" s="154"/>
      <c r="E22" s="288"/>
      <c r="F22" s="149">
        <f>'Sources and Uses'!K31</f>
        <v>0</v>
      </c>
      <c r="G22" s="164"/>
      <c r="H22" s="165"/>
    </row>
    <row r="23" spans="2:8" ht="12.75" customHeight="1" x14ac:dyDescent="0.2">
      <c r="B23" s="150" t="s">
        <v>205</v>
      </c>
      <c r="C23" s="288"/>
      <c r="D23" s="154"/>
      <c r="E23" s="288"/>
      <c r="F23" s="149">
        <f>'Sources and Uses'!K32</f>
        <v>0</v>
      </c>
      <c r="G23" s="164"/>
      <c r="H23" s="165"/>
    </row>
    <row r="24" spans="2:8" ht="12.75" customHeight="1" x14ac:dyDescent="0.2">
      <c r="B24" s="150" t="s">
        <v>206</v>
      </c>
      <c r="C24" s="288"/>
      <c r="D24" s="154"/>
      <c r="E24" s="288"/>
      <c r="F24" s="149">
        <f>'Sources and Uses'!K33</f>
        <v>0</v>
      </c>
      <c r="G24" s="164"/>
      <c r="H24" s="165"/>
    </row>
    <row r="25" spans="2:8" ht="12.75" customHeight="1" x14ac:dyDescent="0.2">
      <c r="B25" s="150" t="s">
        <v>284</v>
      </c>
      <c r="C25" s="288"/>
      <c r="D25" s="154"/>
      <c r="E25" s="288"/>
      <c r="F25" s="149">
        <f>'Sources and Uses'!K34</f>
        <v>0</v>
      </c>
      <c r="G25" s="164"/>
      <c r="H25" s="165"/>
    </row>
    <row r="26" spans="2:8" ht="12.75" customHeight="1" x14ac:dyDescent="0.2">
      <c r="B26" s="150" t="s">
        <v>208</v>
      </c>
      <c r="C26" s="288"/>
      <c r="D26" s="154"/>
      <c r="E26" s="288"/>
      <c r="F26" s="149">
        <f>'Sources and Uses'!K35</f>
        <v>0</v>
      </c>
      <c r="G26" s="164"/>
      <c r="H26" s="165"/>
    </row>
    <row r="27" spans="2:8" ht="12.75" customHeight="1" x14ac:dyDescent="0.2">
      <c r="B27" s="150" t="s">
        <v>209</v>
      </c>
      <c r="C27" s="154"/>
      <c r="D27" s="154"/>
      <c r="E27" s="289"/>
      <c r="F27" s="149">
        <f>'Sources and Uses'!K36</f>
        <v>0</v>
      </c>
      <c r="G27" s="164"/>
      <c r="H27" s="165"/>
    </row>
    <row r="28" spans="2:8" ht="12.75" customHeight="1" x14ac:dyDescent="0.2">
      <c r="B28" s="150" t="s">
        <v>210</v>
      </c>
      <c r="C28" s="154"/>
      <c r="D28" s="154"/>
      <c r="E28" s="289"/>
      <c r="F28" s="149">
        <f>'Sources and Uses'!K37</f>
        <v>0</v>
      </c>
      <c r="G28" s="166"/>
      <c r="H28" s="165"/>
    </row>
    <row r="29" spans="2:8" ht="12.75" customHeight="1" x14ac:dyDescent="0.2">
      <c r="B29" s="150" t="s">
        <v>211</v>
      </c>
      <c r="C29" s="154"/>
      <c r="D29" s="154"/>
      <c r="E29" s="290"/>
      <c r="F29" s="149">
        <f>'Sources and Uses'!K38</f>
        <v>0</v>
      </c>
      <c r="G29" s="291"/>
      <c r="H29" s="282"/>
    </row>
    <row r="30" spans="2:8" ht="12.75" customHeight="1" x14ac:dyDescent="0.2">
      <c r="B30" s="150" t="s">
        <v>285</v>
      </c>
      <c r="C30" s="154"/>
      <c r="D30" s="154"/>
      <c r="E30" s="290"/>
      <c r="F30" s="149">
        <f>'Sources and Uses'!K39</f>
        <v>0</v>
      </c>
      <c r="G30" s="164"/>
      <c r="H30" s="165"/>
    </row>
    <row r="31" spans="2:8" ht="12.75" customHeight="1" x14ac:dyDescent="0.2">
      <c r="B31" s="150" t="s">
        <v>286</v>
      </c>
      <c r="C31" s="154"/>
      <c r="D31" s="154"/>
      <c r="E31" s="290"/>
      <c r="F31" s="149">
        <f>'Sources and Uses'!K40</f>
        <v>0</v>
      </c>
      <c r="G31" s="164"/>
      <c r="H31" s="165"/>
    </row>
    <row r="32" spans="2:8" ht="12.75" customHeight="1" x14ac:dyDescent="0.2">
      <c r="B32" s="150" t="s">
        <v>214</v>
      </c>
      <c r="C32" s="288"/>
      <c r="D32" s="290"/>
      <c r="E32" s="292"/>
      <c r="F32" s="149">
        <f>'Sources and Uses'!K41</f>
        <v>0</v>
      </c>
      <c r="G32" s="164"/>
      <c r="H32" s="165"/>
    </row>
    <row r="33" spans="2:8" ht="12.75" customHeight="1" x14ac:dyDescent="0.2">
      <c r="B33" s="150" t="s">
        <v>215</v>
      </c>
      <c r="C33" s="154"/>
      <c r="D33" s="154"/>
      <c r="E33" s="289"/>
      <c r="F33" s="149">
        <f>'Sources and Uses'!K42</f>
        <v>0</v>
      </c>
      <c r="G33" s="164"/>
      <c r="H33" s="165"/>
    </row>
    <row r="34" spans="2:8" ht="12.75" customHeight="1" x14ac:dyDescent="0.2">
      <c r="B34" s="150" t="s">
        <v>216</v>
      </c>
      <c r="C34" s="154"/>
      <c r="D34" s="154"/>
      <c r="E34" s="290"/>
      <c r="F34" s="149">
        <f>'Sources and Uses'!K43</f>
        <v>0</v>
      </c>
      <c r="G34" s="164"/>
      <c r="H34" s="165"/>
    </row>
    <row r="35" spans="2:8" ht="12.75" customHeight="1" x14ac:dyDescent="0.2">
      <c r="B35" s="151" t="s">
        <v>287</v>
      </c>
      <c r="C35" s="396"/>
      <c r="D35" s="396"/>
      <c r="E35" s="290"/>
      <c r="F35" s="149">
        <f>'Sources and Uses'!K44</f>
        <v>0</v>
      </c>
      <c r="G35" s="167"/>
      <c r="H35" s="168"/>
    </row>
    <row r="36" spans="2:8" ht="12.75" customHeight="1" thickBot="1" x14ac:dyDescent="0.25">
      <c r="B36" s="154" t="s">
        <v>201</v>
      </c>
      <c r="C36" s="154"/>
      <c r="D36" s="154"/>
      <c r="E36" s="154"/>
      <c r="F36" s="155">
        <f>SUM(F20:F35)</f>
        <v>0</v>
      </c>
      <c r="G36" s="156">
        <f>SUM(G30:G35,G20:G28)</f>
        <v>0</v>
      </c>
      <c r="H36" s="157">
        <f>SUM(H30:H35,H20:H28)</f>
        <v>0</v>
      </c>
    </row>
    <row r="37" spans="2:8" ht="12.75" customHeight="1" x14ac:dyDescent="0.2">
      <c r="B37" s="154"/>
      <c r="C37" s="154"/>
      <c r="D37" s="154"/>
      <c r="E37" s="154"/>
      <c r="F37" s="158"/>
      <c r="G37" s="158"/>
      <c r="H37" s="158"/>
    </row>
    <row r="38" spans="2:8" ht="12.75" customHeight="1" thickBot="1" x14ac:dyDescent="0.25">
      <c r="B38" s="169" t="s">
        <v>217</v>
      </c>
      <c r="C38" s="169"/>
      <c r="D38" s="169"/>
      <c r="E38" s="169"/>
      <c r="F38" s="158"/>
      <c r="G38" s="293"/>
      <c r="H38" s="293"/>
    </row>
    <row r="39" spans="2:8" ht="12.75" customHeight="1" x14ac:dyDescent="0.2">
      <c r="B39" s="150" t="s">
        <v>218</v>
      </c>
      <c r="C39" s="154"/>
      <c r="D39" s="154"/>
      <c r="E39" s="287"/>
      <c r="F39" s="148">
        <f>'Sources and Uses'!K48</f>
        <v>0</v>
      </c>
      <c r="G39" s="280"/>
      <c r="H39" s="281"/>
    </row>
    <row r="40" spans="2:8" ht="12.75" customHeight="1" x14ac:dyDescent="0.2">
      <c r="B40" s="150" t="s">
        <v>12</v>
      </c>
      <c r="C40" s="154"/>
      <c r="D40" s="154"/>
      <c r="E40" s="287"/>
      <c r="F40" s="149">
        <f>'Sources and Uses'!K49</f>
        <v>0</v>
      </c>
      <c r="G40" s="164"/>
      <c r="H40" s="165"/>
    </row>
    <row r="41" spans="2:8" ht="12.75" customHeight="1" x14ac:dyDescent="0.2">
      <c r="B41" s="150" t="s">
        <v>219</v>
      </c>
      <c r="C41" s="154"/>
      <c r="D41" s="154"/>
      <c r="E41" s="287"/>
      <c r="F41" s="149">
        <f>'Sources and Uses'!K50</f>
        <v>0</v>
      </c>
      <c r="G41" s="164"/>
      <c r="H41" s="165"/>
    </row>
    <row r="42" spans="2:8" ht="12.75" customHeight="1" x14ac:dyDescent="0.2">
      <c r="B42" s="150" t="s">
        <v>220</v>
      </c>
      <c r="C42" s="154"/>
      <c r="D42" s="154"/>
      <c r="E42" s="287"/>
      <c r="F42" s="149">
        <f>'Sources and Uses'!K51</f>
        <v>0</v>
      </c>
      <c r="G42" s="164"/>
      <c r="H42" s="165"/>
    </row>
    <row r="43" spans="2:8" ht="12.75" customHeight="1" x14ac:dyDescent="0.2">
      <c r="B43" s="170" t="s">
        <v>221</v>
      </c>
      <c r="C43" s="294"/>
      <c r="D43" s="294"/>
      <c r="E43" s="287"/>
      <c r="F43" s="149">
        <f>'Sources and Uses'!K52</f>
        <v>0</v>
      </c>
      <c r="G43" s="164"/>
      <c r="H43" s="165"/>
    </row>
    <row r="44" spans="2:8" ht="12.75" customHeight="1" x14ac:dyDescent="0.2">
      <c r="B44" s="150" t="s">
        <v>222</v>
      </c>
      <c r="C44" s="295"/>
      <c r="D44" s="295"/>
      <c r="E44" s="287"/>
      <c r="F44" s="149">
        <f>'Sources and Uses'!K53</f>
        <v>0</v>
      </c>
      <c r="G44" s="164"/>
      <c r="H44" s="165"/>
    </row>
    <row r="45" spans="2:8" ht="12.75" customHeight="1" x14ac:dyDescent="0.2">
      <c r="B45" s="150" t="s">
        <v>223</v>
      </c>
      <c r="C45" s="296"/>
      <c r="D45" s="296"/>
      <c r="E45" s="287"/>
      <c r="F45" s="149">
        <f>'Sources and Uses'!K54</f>
        <v>0</v>
      </c>
      <c r="G45" s="164"/>
      <c r="H45" s="165"/>
    </row>
    <row r="46" spans="2:8" ht="12.75" customHeight="1" x14ac:dyDescent="0.2">
      <c r="B46" s="150" t="s">
        <v>224</v>
      </c>
      <c r="C46" s="288"/>
      <c r="D46" s="154"/>
      <c r="E46" s="288"/>
      <c r="F46" s="149">
        <f>'Sources and Uses'!K55</f>
        <v>0</v>
      </c>
      <c r="G46" s="164"/>
      <c r="H46" s="165"/>
    </row>
    <row r="47" spans="2:8" ht="12.75" customHeight="1" x14ac:dyDescent="0.2">
      <c r="B47" s="151" t="s">
        <v>225</v>
      </c>
      <c r="C47" s="154"/>
      <c r="D47" s="154"/>
      <c r="E47" s="287"/>
      <c r="F47" s="149">
        <f>'Sources and Uses'!K56</f>
        <v>0</v>
      </c>
      <c r="G47" s="164"/>
      <c r="H47" s="165"/>
    </row>
    <row r="48" spans="2:8" ht="12.75" customHeight="1" x14ac:dyDescent="0.2">
      <c r="B48" s="151" t="s">
        <v>288</v>
      </c>
      <c r="C48" s="154"/>
      <c r="D48" s="154"/>
      <c r="E48" s="287"/>
      <c r="F48" s="149">
        <f>'Sources and Uses'!K57</f>
        <v>0</v>
      </c>
      <c r="G48" s="164"/>
      <c r="H48" s="165"/>
    </row>
    <row r="49" spans="2:8" ht="12.75" customHeight="1" x14ac:dyDescent="0.2">
      <c r="B49" s="151" t="s">
        <v>289</v>
      </c>
      <c r="C49" s="288"/>
      <c r="D49" s="297"/>
      <c r="E49" s="287"/>
      <c r="F49" s="149">
        <f>'Sources and Uses'!K58</f>
        <v>0</v>
      </c>
      <c r="G49" s="171"/>
      <c r="H49" s="172"/>
    </row>
    <row r="50" spans="2:8" ht="12.75" customHeight="1" x14ac:dyDescent="0.2">
      <c r="B50" s="151" t="s">
        <v>228</v>
      </c>
      <c r="C50" s="288"/>
      <c r="D50" s="297"/>
      <c r="E50" s="287"/>
      <c r="F50" s="149">
        <f>'Sources and Uses'!K59</f>
        <v>0</v>
      </c>
      <c r="G50" s="359"/>
      <c r="H50" s="360"/>
    </row>
    <row r="51" spans="2:8" ht="12.75" customHeight="1" x14ac:dyDescent="0.2">
      <c r="B51" s="151" t="s">
        <v>290</v>
      </c>
      <c r="C51" s="297"/>
      <c r="D51" s="297"/>
      <c r="E51" s="287"/>
      <c r="F51" s="149">
        <f>'Sources and Uses'!K60</f>
        <v>0</v>
      </c>
      <c r="G51" s="173"/>
      <c r="H51" s="174"/>
    </row>
    <row r="52" spans="2:8" ht="12.75" customHeight="1" thickBot="1" x14ac:dyDescent="0.25">
      <c r="B52" s="154" t="s">
        <v>201</v>
      </c>
      <c r="C52" s="154"/>
      <c r="D52" s="154"/>
      <c r="E52" s="287"/>
      <c r="F52" s="155">
        <f>SUM(F39:F51)</f>
        <v>0</v>
      </c>
      <c r="G52" s="156">
        <f>SUM(G40:G51)</f>
        <v>0</v>
      </c>
      <c r="H52" s="157">
        <f>SUM(H40:H51)</f>
        <v>0</v>
      </c>
    </row>
    <row r="53" spans="2:8" ht="12.75" customHeight="1" x14ac:dyDescent="0.2">
      <c r="B53" s="154"/>
      <c r="C53" s="154"/>
      <c r="D53" s="154"/>
      <c r="E53" s="287"/>
      <c r="F53" s="158"/>
      <c r="G53" s="158"/>
      <c r="H53" s="158"/>
    </row>
    <row r="54" spans="2:8" ht="12.75" customHeight="1" thickBot="1" x14ac:dyDescent="0.25">
      <c r="B54" s="159" t="s">
        <v>229</v>
      </c>
      <c r="C54" s="285"/>
      <c r="D54" s="285"/>
      <c r="E54" s="154"/>
      <c r="F54" s="158"/>
      <c r="G54" s="158"/>
      <c r="H54" s="158"/>
    </row>
    <row r="55" spans="2:8" ht="12.75" customHeight="1" x14ac:dyDescent="0.2">
      <c r="B55" s="175" t="s">
        <v>291</v>
      </c>
      <c r="C55" s="285"/>
      <c r="D55" s="285"/>
      <c r="E55" s="154"/>
      <c r="F55" s="148">
        <f>'Sources and Uses'!K64</f>
        <v>0</v>
      </c>
      <c r="G55" s="280"/>
      <c r="H55" s="281"/>
    </row>
    <row r="56" spans="2:8" ht="12.75" customHeight="1" x14ac:dyDescent="0.2">
      <c r="B56" s="175" t="s">
        <v>292</v>
      </c>
      <c r="C56" s="285"/>
      <c r="D56" s="285"/>
      <c r="E56" s="154"/>
      <c r="F56" s="152">
        <f>'Sources and Uses'!K65</f>
        <v>0</v>
      </c>
      <c r="G56" s="291"/>
      <c r="H56" s="282"/>
    </row>
    <row r="57" spans="2:8" ht="12.75" customHeight="1" thickBot="1" x14ac:dyDescent="0.25">
      <c r="B57" s="154" t="s">
        <v>201</v>
      </c>
      <c r="C57" s="285"/>
      <c r="D57" s="285"/>
      <c r="E57" s="154"/>
      <c r="F57" s="155">
        <f>SUM(F55:F56)</f>
        <v>0</v>
      </c>
      <c r="G57" s="156">
        <v>0</v>
      </c>
      <c r="H57" s="157">
        <v>0</v>
      </c>
    </row>
    <row r="58" spans="2:8" ht="12.75" customHeight="1" x14ac:dyDescent="0.2">
      <c r="B58" s="154"/>
      <c r="C58" s="285"/>
      <c r="D58" s="285"/>
      <c r="E58" s="154"/>
      <c r="F58" s="158"/>
      <c r="G58" s="158"/>
      <c r="H58" s="158"/>
    </row>
    <row r="59" spans="2:8" ht="12.75" customHeight="1" thickBot="1" x14ac:dyDescent="0.25">
      <c r="B59" s="159" t="s">
        <v>232</v>
      </c>
      <c r="C59" s="285"/>
      <c r="D59" s="285"/>
      <c r="E59" s="154"/>
      <c r="F59" s="158"/>
      <c r="G59" s="158"/>
      <c r="H59" s="158"/>
    </row>
    <row r="60" spans="2:8" ht="12.75" customHeight="1" x14ac:dyDescent="0.2">
      <c r="B60" s="150" t="s">
        <v>233</v>
      </c>
      <c r="C60" s="285"/>
      <c r="D60" s="285"/>
      <c r="E60" s="154"/>
      <c r="F60" s="148">
        <f>'Sources and Uses'!K69</f>
        <v>0</v>
      </c>
      <c r="G60" s="162"/>
      <c r="H60" s="163"/>
    </row>
    <row r="61" spans="2:8" ht="12.75" customHeight="1" x14ac:dyDescent="0.2">
      <c r="B61" s="150" t="s">
        <v>293</v>
      </c>
      <c r="C61" s="285"/>
      <c r="D61" s="285"/>
      <c r="E61" s="154"/>
      <c r="F61" s="149">
        <f>'Sources and Uses'!K70</f>
        <v>0</v>
      </c>
      <c r="G61" s="164"/>
      <c r="H61" s="165"/>
    </row>
    <row r="62" spans="2:8" ht="12.75" customHeight="1" x14ac:dyDescent="0.2">
      <c r="B62" s="150" t="s">
        <v>235</v>
      </c>
      <c r="C62" s="285"/>
      <c r="D62" s="285"/>
      <c r="E62" s="154"/>
      <c r="F62" s="149">
        <f>'Sources and Uses'!K71</f>
        <v>0</v>
      </c>
      <c r="G62" s="164"/>
      <c r="H62" s="165"/>
    </row>
    <row r="63" spans="2:8" ht="12.75" customHeight="1" x14ac:dyDescent="0.2">
      <c r="B63" s="150" t="s">
        <v>236</v>
      </c>
      <c r="C63" s="285"/>
      <c r="D63" s="285"/>
      <c r="E63" s="154"/>
      <c r="F63" s="149">
        <f>'Sources and Uses'!K72</f>
        <v>0</v>
      </c>
      <c r="G63" s="164"/>
      <c r="H63" s="165"/>
    </row>
    <row r="64" spans="2:8" ht="12.75" customHeight="1" x14ac:dyDescent="0.2">
      <c r="B64" s="150" t="s">
        <v>237</v>
      </c>
      <c r="C64" s="285"/>
      <c r="D64" s="285"/>
      <c r="E64" s="154"/>
      <c r="F64" s="149">
        <f>'Sources and Uses'!K73</f>
        <v>0</v>
      </c>
      <c r="G64" s="291"/>
      <c r="H64" s="282"/>
    </row>
    <row r="65" spans="2:8" ht="12.75" customHeight="1" thickBot="1" x14ac:dyDescent="0.25">
      <c r="B65" s="154" t="s">
        <v>201</v>
      </c>
      <c r="C65" s="285"/>
      <c r="D65" s="285"/>
      <c r="E65" s="154"/>
      <c r="F65" s="155">
        <f>SUM(F60:F64)</f>
        <v>0</v>
      </c>
      <c r="G65" s="156">
        <f>SUM(G60:G63)</f>
        <v>0</v>
      </c>
      <c r="H65" s="157">
        <f>SUM(H60:H63)</f>
        <v>0</v>
      </c>
    </row>
    <row r="66" spans="2:8" ht="12.75" customHeight="1" x14ac:dyDescent="0.2">
      <c r="B66" s="154"/>
      <c r="C66" s="285"/>
      <c r="D66" s="285"/>
      <c r="E66" s="154"/>
      <c r="F66" s="158"/>
      <c r="G66" s="158"/>
      <c r="H66" s="158"/>
    </row>
    <row r="67" spans="2:8" ht="12.75" customHeight="1" thickBot="1" x14ac:dyDescent="0.25">
      <c r="B67" s="159" t="s">
        <v>238</v>
      </c>
      <c r="C67" s="285"/>
      <c r="D67" s="285"/>
      <c r="E67" s="154"/>
      <c r="F67" s="158"/>
      <c r="G67" s="158"/>
      <c r="H67" s="158"/>
    </row>
    <row r="68" spans="2:8" ht="12.75" customHeight="1" x14ac:dyDescent="0.2">
      <c r="B68" s="150" t="s">
        <v>239</v>
      </c>
      <c r="C68" s="285"/>
      <c r="D68" s="285"/>
      <c r="E68" s="154"/>
      <c r="F68" s="148">
        <f>'Sources and Uses'!K77</f>
        <v>0</v>
      </c>
      <c r="G68" s="280"/>
      <c r="H68" s="281"/>
    </row>
    <row r="69" spans="2:8" ht="12.75" customHeight="1" x14ac:dyDescent="0.2">
      <c r="B69" s="150" t="s">
        <v>294</v>
      </c>
      <c r="C69" s="285"/>
      <c r="D69" s="285"/>
      <c r="E69" s="154"/>
      <c r="F69" s="149">
        <f>'Sources and Uses'!K78</f>
        <v>0</v>
      </c>
      <c r="G69" s="291"/>
      <c r="H69" s="282"/>
    </row>
    <row r="70" spans="2:8" ht="12.75" customHeight="1" x14ac:dyDescent="0.2">
      <c r="B70" s="150" t="s">
        <v>241</v>
      </c>
      <c r="C70" s="285"/>
      <c r="D70" s="285"/>
      <c r="E70" s="154"/>
      <c r="F70" s="149">
        <f>'Sources and Uses'!K79</f>
        <v>0</v>
      </c>
      <c r="G70" s="291"/>
      <c r="H70" s="282"/>
    </row>
    <row r="71" spans="2:8" ht="12.75" customHeight="1" x14ac:dyDescent="0.2">
      <c r="B71" s="170" t="s">
        <v>242</v>
      </c>
      <c r="C71" s="154"/>
      <c r="D71" s="154"/>
      <c r="E71" s="154"/>
      <c r="F71" s="149">
        <f>'Sources and Uses'!K80</f>
        <v>0</v>
      </c>
      <c r="G71" s="291"/>
      <c r="H71" s="282"/>
    </row>
    <row r="72" spans="2:8" ht="12.75" customHeight="1" x14ac:dyDescent="0.2">
      <c r="B72" s="176" t="s">
        <v>295</v>
      </c>
      <c r="C72" s="154"/>
      <c r="D72" s="154"/>
      <c r="E72" s="154"/>
      <c r="F72" s="149">
        <f>'Sources and Uses'!K81</f>
        <v>0</v>
      </c>
      <c r="G72" s="291"/>
      <c r="H72" s="282"/>
    </row>
    <row r="73" spans="2:8" ht="12.75" customHeight="1" x14ac:dyDescent="0.2">
      <c r="B73" s="176" t="s">
        <v>296</v>
      </c>
      <c r="C73" s="154"/>
      <c r="D73" s="154"/>
      <c r="E73" s="154"/>
      <c r="F73" s="149">
        <f>'Sources and Uses'!K82</f>
        <v>0</v>
      </c>
      <c r="G73" s="291"/>
      <c r="H73" s="282"/>
    </row>
    <row r="74" spans="2:8" ht="12.75" customHeight="1" x14ac:dyDescent="0.2">
      <c r="B74" s="151" t="s">
        <v>245</v>
      </c>
      <c r="C74" s="285"/>
      <c r="D74" s="285"/>
      <c r="E74" s="154"/>
      <c r="F74" s="149">
        <f>'Sources and Uses'!K83</f>
        <v>0</v>
      </c>
      <c r="G74" s="291"/>
      <c r="H74" s="282"/>
    </row>
    <row r="75" spans="2:8" ht="12.75" customHeight="1" x14ac:dyDescent="0.2">
      <c r="B75" s="151" t="s">
        <v>290</v>
      </c>
      <c r="C75" s="285"/>
      <c r="D75" s="285"/>
      <c r="E75" s="154"/>
      <c r="F75" s="149">
        <f>'Sources and Uses'!K84</f>
        <v>0</v>
      </c>
      <c r="G75" s="291"/>
      <c r="H75" s="282"/>
    </row>
    <row r="76" spans="2:8" ht="12.75" customHeight="1" thickBot="1" x14ac:dyDescent="0.25">
      <c r="B76" s="154" t="s">
        <v>201</v>
      </c>
      <c r="C76" s="154"/>
      <c r="D76" s="154"/>
      <c r="E76" s="154"/>
      <c r="F76" s="155">
        <f>SUM(F68:F75)</f>
        <v>0</v>
      </c>
      <c r="G76" s="156">
        <v>0</v>
      </c>
      <c r="H76" s="157">
        <v>0</v>
      </c>
    </row>
    <row r="77" spans="2:8" ht="12.75" customHeight="1" x14ac:dyDescent="0.2">
      <c r="B77" s="154"/>
      <c r="C77" s="154"/>
      <c r="D77" s="154"/>
      <c r="E77" s="154"/>
      <c r="F77" s="158"/>
      <c r="G77" s="158"/>
      <c r="H77" s="158"/>
    </row>
    <row r="78" spans="2:8" ht="12.75" customHeight="1" thickBot="1" x14ac:dyDescent="0.25">
      <c r="B78" s="159" t="s">
        <v>246</v>
      </c>
      <c r="C78" s="285"/>
      <c r="D78" s="285"/>
      <c r="E78" s="154"/>
      <c r="F78" s="298"/>
      <c r="G78" s="298"/>
      <c r="H78" s="298"/>
    </row>
    <row r="79" spans="2:8" ht="12.75" customHeight="1" x14ac:dyDescent="0.2">
      <c r="B79" s="177" t="s">
        <v>297</v>
      </c>
      <c r="C79" s="154"/>
      <c r="D79" s="154"/>
      <c r="E79" s="289"/>
      <c r="F79" s="148">
        <f>'Sources and Uses'!K88</f>
        <v>0</v>
      </c>
      <c r="G79" s="280"/>
      <c r="H79" s="281"/>
    </row>
    <row r="80" spans="2:8" ht="12.75" customHeight="1" x14ac:dyDescent="0.2">
      <c r="B80" s="177" t="s">
        <v>298</v>
      </c>
      <c r="C80" s="154"/>
      <c r="D80" s="154"/>
      <c r="E80" s="290"/>
      <c r="F80" s="149">
        <f>'Sources and Uses'!K89</f>
        <v>0</v>
      </c>
      <c r="G80" s="291"/>
      <c r="H80" s="282"/>
    </row>
    <row r="81" spans="2:8" ht="12.75" customHeight="1" x14ac:dyDescent="0.2">
      <c r="B81" s="177" t="s">
        <v>299</v>
      </c>
      <c r="C81" s="154"/>
      <c r="D81" s="154"/>
      <c r="E81" s="290"/>
      <c r="F81" s="149">
        <f>'Sources and Uses'!K90</f>
        <v>0</v>
      </c>
      <c r="G81" s="291"/>
      <c r="H81" s="282"/>
    </row>
    <row r="82" spans="2:8" ht="12.75" customHeight="1" thickBot="1" x14ac:dyDescent="0.25">
      <c r="B82" s="154" t="s">
        <v>201</v>
      </c>
      <c r="C82" s="154"/>
      <c r="D82" s="154"/>
      <c r="E82" s="154"/>
      <c r="F82" s="155">
        <f>SUM(F79:F81)</f>
        <v>0</v>
      </c>
      <c r="G82" s="156">
        <v>0</v>
      </c>
      <c r="H82" s="157">
        <v>0</v>
      </c>
    </row>
    <row r="83" spans="2:8" ht="12.75" customHeight="1" x14ac:dyDescent="0.2">
      <c r="B83" s="154"/>
      <c r="C83" s="154"/>
      <c r="D83" s="154"/>
      <c r="E83" s="154"/>
      <c r="F83" s="298"/>
      <c r="G83" s="298"/>
      <c r="H83" s="298"/>
    </row>
    <row r="84" spans="2:8" ht="12.75" customHeight="1" thickBot="1" x14ac:dyDescent="0.25">
      <c r="B84" s="159" t="s">
        <v>249</v>
      </c>
      <c r="C84" s="285"/>
      <c r="D84" s="285"/>
      <c r="E84" s="154"/>
      <c r="F84" s="298"/>
      <c r="G84" s="298"/>
      <c r="H84" s="298"/>
    </row>
    <row r="85" spans="2:8" ht="12.75" customHeight="1" x14ac:dyDescent="0.2">
      <c r="B85" s="151" t="s">
        <v>250</v>
      </c>
      <c r="C85" s="154"/>
      <c r="D85" s="154"/>
      <c r="E85" s="289"/>
      <c r="F85" s="148">
        <f>'Sources and Uses'!K94</f>
        <v>0</v>
      </c>
      <c r="G85" s="162"/>
      <c r="H85" s="163"/>
    </row>
    <row r="86" spans="2:8" ht="12.75" customHeight="1" x14ac:dyDescent="0.2">
      <c r="B86" s="151" t="s">
        <v>251</v>
      </c>
      <c r="C86" s="154"/>
      <c r="D86" s="154"/>
      <c r="E86" s="290"/>
      <c r="F86" s="149">
        <f>'Sources and Uses'!K95</f>
        <v>0</v>
      </c>
      <c r="G86" s="164"/>
      <c r="H86" s="165"/>
    </row>
    <row r="87" spans="2:8" ht="12.75" customHeight="1" x14ac:dyDescent="0.2">
      <c r="B87" s="151" t="s">
        <v>15</v>
      </c>
      <c r="C87" s="154"/>
      <c r="D87" s="154"/>
      <c r="E87" s="154"/>
      <c r="F87" s="149">
        <f>'Sources and Uses'!K96</f>
        <v>0</v>
      </c>
      <c r="G87" s="164"/>
      <c r="H87" s="165"/>
    </row>
    <row r="88" spans="2:8" ht="12.75" customHeight="1" x14ac:dyDescent="0.2">
      <c r="B88" s="151" t="s">
        <v>252</v>
      </c>
      <c r="C88" s="154"/>
      <c r="D88" s="154"/>
      <c r="E88" s="154"/>
      <c r="F88" s="149">
        <f>'Sources and Uses'!K97</f>
        <v>0</v>
      </c>
      <c r="G88" s="164"/>
      <c r="H88" s="165"/>
    </row>
    <row r="89" spans="2:8" ht="12.75" customHeight="1" x14ac:dyDescent="0.2">
      <c r="B89" s="151" t="s">
        <v>253</v>
      </c>
      <c r="C89" s="154"/>
      <c r="D89" s="154"/>
      <c r="E89" s="154"/>
      <c r="F89" s="149">
        <f>'Sources and Uses'!K98</f>
        <v>0</v>
      </c>
      <c r="G89" s="164"/>
      <c r="H89" s="165"/>
    </row>
    <row r="90" spans="2:8" ht="12.75" customHeight="1" x14ac:dyDescent="0.2">
      <c r="B90" s="170" t="s">
        <v>254</v>
      </c>
      <c r="C90" s="154"/>
      <c r="D90" s="154"/>
      <c r="E90" s="154"/>
      <c r="F90" s="149">
        <f>'Sources and Uses'!K99</f>
        <v>0</v>
      </c>
      <c r="G90" s="164"/>
      <c r="H90" s="165"/>
    </row>
    <row r="91" spans="2:8" ht="12.75" customHeight="1" x14ac:dyDescent="0.2">
      <c r="B91" s="170" t="s">
        <v>255</v>
      </c>
      <c r="C91" s="154"/>
      <c r="D91" s="154"/>
      <c r="E91" s="154"/>
      <c r="F91" s="149">
        <f>'Sources and Uses'!K100</f>
        <v>0</v>
      </c>
      <c r="G91" s="164"/>
      <c r="H91" s="165"/>
    </row>
    <row r="92" spans="2:8" ht="12.75" customHeight="1" x14ac:dyDescent="0.2">
      <c r="B92" s="176" t="s">
        <v>300</v>
      </c>
      <c r="C92" s="154"/>
      <c r="D92" s="154"/>
      <c r="E92" s="154"/>
      <c r="F92" s="149">
        <f>'Sources and Uses'!K101</f>
        <v>0</v>
      </c>
      <c r="G92" s="291"/>
      <c r="H92" s="282"/>
    </row>
    <row r="93" spans="2:8" ht="12.75" customHeight="1" x14ac:dyDescent="0.2">
      <c r="B93" s="151" t="s">
        <v>257</v>
      </c>
      <c r="C93" s="154"/>
      <c r="D93" s="154"/>
      <c r="E93" s="154"/>
      <c r="F93" s="149">
        <f>'Sources and Uses'!K102</f>
        <v>0</v>
      </c>
      <c r="G93" s="164"/>
      <c r="H93" s="165"/>
    </row>
    <row r="94" spans="2:8" ht="12.75" customHeight="1" x14ac:dyDescent="0.2">
      <c r="B94" s="151" t="s">
        <v>1028</v>
      </c>
      <c r="C94" s="154"/>
      <c r="D94" s="154"/>
      <c r="E94" s="154"/>
      <c r="F94" s="149">
        <f>'Sources and Uses'!K103</f>
        <v>0</v>
      </c>
      <c r="G94" s="872"/>
      <c r="H94" s="873"/>
    </row>
    <row r="95" spans="2:8" ht="12.75" customHeight="1" x14ac:dyDescent="0.2">
      <c r="B95" s="170" t="s">
        <v>258</v>
      </c>
      <c r="C95" s="154"/>
      <c r="D95" s="154"/>
      <c r="E95" s="154"/>
      <c r="F95" s="149">
        <f>'Sources and Uses'!K104</f>
        <v>0</v>
      </c>
      <c r="G95" s="291"/>
      <c r="H95" s="282"/>
    </row>
    <row r="96" spans="2:8" ht="12.75" customHeight="1" x14ac:dyDescent="0.2">
      <c r="B96" s="177" t="s">
        <v>301</v>
      </c>
      <c r="C96" s="299"/>
      <c r="D96" s="299"/>
      <c r="E96" s="290"/>
      <c r="F96" s="149">
        <f>'Sources and Uses'!K105</f>
        <v>0</v>
      </c>
      <c r="G96" s="291"/>
      <c r="H96" s="282"/>
    </row>
    <row r="97" spans="2:8" ht="12.75" customHeight="1" thickBot="1" x14ac:dyDescent="0.25">
      <c r="B97" s="154" t="s">
        <v>201</v>
      </c>
      <c r="C97" s="154"/>
      <c r="D97" s="283"/>
      <c r="E97" s="300"/>
      <c r="F97" s="155">
        <f>SUM(F85:F96)</f>
        <v>0</v>
      </c>
      <c r="G97" s="156">
        <f>SUM(G93:G94,G85:G91)</f>
        <v>0</v>
      </c>
      <c r="H97" s="157">
        <f>SUM(H93:H94,H85:H91)</f>
        <v>0</v>
      </c>
    </row>
    <row r="98" spans="2:8" ht="12.75" customHeight="1" x14ac:dyDescent="0.2">
      <c r="B98" s="159"/>
      <c r="C98" s="285"/>
      <c r="D98" s="285"/>
      <c r="E98" s="154"/>
      <c r="F98" s="158"/>
      <c r="G98" s="158"/>
      <c r="H98" s="158"/>
    </row>
    <row r="99" spans="2:8" ht="12.75" customHeight="1" thickBot="1" x14ac:dyDescent="0.25">
      <c r="B99" s="159" t="s">
        <v>260</v>
      </c>
      <c r="C99" s="285"/>
      <c r="D99" s="285"/>
      <c r="E99" s="154"/>
      <c r="F99" s="158"/>
      <c r="G99" s="158"/>
      <c r="H99" s="158"/>
    </row>
    <row r="100" spans="2:8" ht="12.75" customHeight="1" x14ac:dyDescent="0.2">
      <c r="B100" s="150" t="s">
        <v>261</v>
      </c>
      <c r="C100" s="285"/>
      <c r="D100" s="285"/>
      <c r="E100" s="154"/>
      <c r="F100" s="148">
        <f>'Sources and Uses'!K110</f>
        <v>0</v>
      </c>
      <c r="G100" s="280"/>
      <c r="H100" s="281"/>
    </row>
    <row r="101" spans="2:8" ht="12.75" customHeight="1" x14ac:dyDescent="0.2">
      <c r="B101" s="150" t="s">
        <v>262</v>
      </c>
      <c r="C101" s="285"/>
      <c r="D101" s="285"/>
      <c r="E101" s="154"/>
      <c r="F101" s="149">
        <f>'Sources and Uses'!K111</f>
        <v>0</v>
      </c>
      <c r="G101" s="291"/>
      <c r="H101" s="282"/>
    </row>
    <row r="102" spans="2:8" ht="12.75" customHeight="1" x14ac:dyDescent="0.2">
      <c r="B102" s="150" t="s">
        <v>263</v>
      </c>
      <c r="C102" s="285"/>
      <c r="D102" s="285"/>
      <c r="E102" s="154"/>
      <c r="F102" s="149">
        <f>'Sources and Uses'!K112</f>
        <v>0</v>
      </c>
      <c r="G102" s="291"/>
      <c r="H102" s="282"/>
    </row>
    <row r="103" spans="2:8" ht="12.75" customHeight="1" x14ac:dyDescent="0.2">
      <c r="B103" s="150" t="s">
        <v>264</v>
      </c>
      <c r="C103" s="285"/>
      <c r="D103" s="285"/>
      <c r="E103" s="154"/>
      <c r="F103" s="149">
        <f>'Sources and Uses'!K113</f>
        <v>0</v>
      </c>
      <c r="G103" s="291"/>
      <c r="H103" s="282"/>
    </row>
    <row r="104" spans="2:8" ht="12.75" customHeight="1" x14ac:dyDescent="0.2">
      <c r="B104" s="150" t="s">
        <v>265</v>
      </c>
      <c r="C104" s="285"/>
      <c r="D104" s="285"/>
      <c r="E104" s="154"/>
      <c r="F104" s="149">
        <f>'Sources and Uses'!K114</f>
        <v>0</v>
      </c>
      <c r="G104" s="291"/>
      <c r="H104" s="282"/>
    </row>
    <row r="105" spans="2:8" ht="12.75" customHeight="1" x14ac:dyDescent="0.2">
      <c r="B105" s="150" t="s">
        <v>266</v>
      </c>
      <c r="C105" s="285"/>
      <c r="D105" s="285"/>
      <c r="E105" s="154"/>
      <c r="F105" s="149">
        <f>'Sources and Uses'!K115</f>
        <v>0</v>
      </c>
      <c r="G105" s="291"/>
      <c r="H105" s="282"/>
    </row>
    <row r="106" spans="2:8" ht="12.75" customHeight="1" x14ac:dyDescent="0.2">
      <c r="B106" s="150" t="s">
        <v>267</v>
      </c>
      <c r="C106" s="285"/>
      <c r="D106" s="285"/>
      <c r="E106" s="154"/>
      <c r="F106" s="149">
        <f>'Sources and Uses'!K116</f>
        <v>0</v>
      </c>
      <c r="G106" s="291"/>
      <c r="H106" s="282"/>
    </row>
    <row r="107" spans="2:8" ht="12.75" customHeight="1" thickBot="1" x14ac:dyDescent="0.25">
      <c r="B107" s="154" t="s">
        <v>201</v>
      </c>
      <c r="C107" s="285"/>
      <c r="D107" s="285"/>
      <c r="E107" s="154"/>
      <c r="F107" s="155">
        <f>SUM(F100:F106)</f>
        <v>0</v>
      </c>
      <c r="G107" s="156">
        <v>0</v>
      </c>
      <c r="H107" s="157">
        <v>0</v>
      </c>
    </row>
    <row r="108" spans="2:8" ht="12.75" customHeight="1" x14ac:dyDescent="0.2">
      <c r="B108" s="154"/>
      <c r="C108" s="285"/>
      <c r="D108" s="285"/>
      <c r="E108" s="154"/>
      <c r="F108" s="158"/>
      <c r="G108" s="158"/>
      <c r="H108" s="158"/>
    </row>
    <row r="109" spans="2:8" ht="12.75" customHeight="1" x14ac:dyDescent="0.2">
      <c r="B109" s="159" t="s">
        <v>302</v>
      </c>
      <c r="C109" s="285"/>
      <c r="D109" s="285"/>
      <c r="E109" s="154"/>
      <c r="F109" s="750">
        <f>F17+F36+F52+F57+F65+F76+F82+F97+F107</f>
        <v>0</v>
      </c>
      <c r="G109" s="751">
        <f>G17+G36+G52+G57+G65+G76+G82+G97+G107</f>
        <v>0</v>
      </c>
      <c r="H109" s="751">
        <f>H17+H36+H52+H57+H65+H76+H82+H97+H107</f>
        <v>0</v>
      </c>
    </row>
    <row r="110" spans="2:8" ht="12.75" customHeight="1" x14ac:dyDescent="0.2">
      <c r="B110" s="297"/>
      <c r="C110" s="154"/>
      <c r="D110" s="283"/>
      <c r="E110" s="300"/>
      <c r="F110" s="301"/>
      <c r="G110" s="301"/>
      <c r="H110" s="301"/>
    </row>
    <row r="111" spans="2:8" ht="12.75" customHeight="1" x14ac:dyDescent="0.2">
      <c r="B111" s="749" t="s">
        <v>303</v>
      </c>
      <c r="C111" s="154"/>
      <c r="D111" s="283"/>
      <c r="E111" s="300"/>
      <c r="F111" s="752"/>
      <c r="G111" s="753"/>
      <c r="H111" s="753"/>
    </row>
    <row r="112" spans="2:8" ht="12.75" customHeight="1" thickBot="1" x14ac:dyDescent="0.25">
      <c r="B112" s="297"/>
      <c r="C112" s="154"/>
      <c r="D112" s="283"/>
      <c r="E112" s="300"/>
      <c r="F112" s="301"/>
      <c r="G112" s="301"/>
      <c r="H112" s="301"/>
    </row>
    <row r="113" spans="2:8" ht="12.75" customHeight="1" thickBot="1" x14ac:dyDescent="0.25">
      <c r="B113" s="178" t="s">
        <v>304</v>
      </c>
      <c r="C113" s="179"/>
      <c r="D113" s="179"/>
      <c r="E113" s="179"/>
      <c r="F113" s="180">
        <f>F109+F111</f>
        <v>0</v>
      </c>
      <c r="G113" s="181">
        <f>G109+G111</f>
        <v>0</v>
      </c>
      <c r="H113" s="182">
        <f>H109+H111</f>
        <v>0</v>
      </c>
    </row>
    <row r="114" spans="2:8" ht="12.75" customHeight="1" x14ac:dyDescent="0.2">
      <c r="B114" s="270"/>
      <c r="C114" s="270"/>
      <c r="D114" s="270"/>
      <c r="E114" s="270"/>
      <c r="F114" s="270"/>
      <c r="G114" s="270"/>
      <c r="H114" s="270"/>
    </row>
    <row r="115" spans="2:8" ht="23.25" customHeight="1" x14ac:dyDescent="0.2">
      <c r="B115" s="960" t="s">
        <v>305</v>
      </c>
      <c r="C115" s="960"/>
      <c r="D115" s="960"/>
      <c r="E115" s="960"/>
      <c r="F115" s="960"/>
      <c r="G115" s="960"/>
      <c r="H115" s="960"/>
    </row>
    <row r="116" spans="2:8" ht="12.75" customHeight="1" x14ac:dyDescent="0.2">
      <c r="B116" s="302"/>
      <c r="C116" s="302"/>
      <c r="D116" s="302"/>
      <c r="E116" s="302"/>
      <c r="F116" s="961"/>
      <c r="G116" s="961"/>
      <c r="H116" s="774"/>
    </row>
    <row r="117" spans="2:8" ht="12.75" customHeight="1" x14ac:dyDescent="0.2">
      <c r="B117" s="302"/>
      <c r="C117" s="302"/>
      <c r="D117" s="270"/>
      <c r="E117" s="270"/>
      <c r="F117" s="270"/>
      <c r="G117" s="270"/>
      <c r="H117" s="270"/>
    </row>
    <row r="118" spans="2:8" ht="12.75" customHeight="1" x14ac:dyDescent="0.2">
      <c r="B118" s="303"/>
    </row>
    <row r="119" spans="2:8" ht="12.75" customHeight="1" x14ac:dyDescent="0.2">
      <c r="B119" s="956"/>
      <c r="C119" s="956"/>
      <c r="D119" s="956"/>
      <c r="E119" s="956"/>
      <c r="F119" s="950"/>
    </row>
    <row r="120" spans="2:8" ht="12.75" customHeight="1" x14ac:dyDescent="0.2">
      <c r="B120" s="958"/>
      <c r="C120" s="962"/>
      <c r="D120" s="958"/>
      <c r="E120" s="958"/>
      <c r="F120" s="958"/>
    </row>
    <row r="121" spans="2:8" ht="12.75" customHeight="1" x14ac:dyDescent="0.2">
      <c r="B121" s="958"/>
      <c r="C121" s="962"/>
      <c r="D121" s="958"/>
      <c r="E121" s="959"/>
      <c r="F121" s="959"/>
    </row>
    <row r="122" spans="2:8" ht="12.75" customHeight="1" x14ac:dyDescent="0.2">
      <c r="B122" s="953"/>
      <c r="C122" s="953"/>
      <c r="D122" s="773"/>
      <c r="E122" s="269"/>
    </row>
    <row r="123" spans="2:8" ht="12.75" customHeight="1" x14ac:dyDescent="0.2">
      <c r="B123" s="953"/>
      <c r="C123" s="953"/>
      <c r="D123" s="773"/>
      <c r="E123" s="269"/>
    </row>
    <row r="124" spans="2:8" ht="12.75" customHeight="1" x14ac:dyDescent="0.2">
      <c r="B124" s="963"/>
      <c r="C124" s="953"/>
      <c r="D124" s="773"/>
      <c r="E124" s="269"/>
    </row>
    <row r="125" spans="2:8" ht="12.75" customHeight="1" x14ac:dyDescent="0.2">
      <c r="B125" s="953"/>
      <c r="C125" s="953"/>
      <c r="D125" s="773"/>
      <c r="E125" s="269"/>
    </row>
    <row r="126" spans="2:8" ht="12.75" customHeight="1" x14ac:dyDescent="0.2">
      <c r="B126" s="953"/>
      <c r="C126" s="953"/>
      <c r="D126" s="773"/>
      <c r="E126" s="269"/>
    </row>
    <row r="127" spans="2:8" ht="12.75" customHeight="1" x14ac:dyDescent="0.2">
      <c r="B127" s="953"/>
      <c r="C127" s="953"/>
      <c r="D127" s="773"/>
      <c r="E127" s="269"/>
    </row>
    <row r="128" spans="2:8" ht="12.75" customHeight="1" x14ac:dyDescent="0.2">
      <c r="B128" s="953"/>
      <c r="C128" s="953"/>
      <c r="D128" s="773"/>
      <c r="E128" s="269"/>
    </row>
    <row r="129" spans="2:6" ht="12.75" customHeight="1" x14ac:dyDescent="0.2">
      <c r="B129" s="953"/>
      <c r="C129" s="953"/>
      <c r="D129" s="773"/>
      <c r="E129" s="773"/>
    </row>
    <row r="130" spans="2:6" ht="12.75" customHeight="1" x14ac:dyDescent="0.2">
      <c r="B130" s="954"/>
      <c r="C130" s="953"/>
      <c r="D130" s="777"/>
      <c r="E130" s="777"/>
    </row>
    <row r="132" spans="2:6" ht="12.75" customHeight="1" x14ac:dyDescent="0.2">
      <c r="B132" s="183"/>
      <c r="C132" s="304"/>
    </row>
    <row r="133" spans="2:6" ht="12.75" customHeight="1" x14ac:dyDescent="0.2">
      <c r="B133" s="183"/>
      <c r="C133" s="304"/>
    </row>
    <row r="135" spans="2:6" ht="12.75" customHeight="1" x14ac:dyDescent="0.2">
      <c r="B135" s="956"/>
      <c r="C135" s="956"/>
      <c r="D135" s="956"/>
      <c r="E135" s="956"/>
      <c r="F135" s="950"/>
    </row>
    <row r="136" spans="2:6" ht="12.75" customHeight="1" x14ac:dyDescent="0.2">
      <c r="B136" s="958"/>
      <c r="C136" s="959"/>
      <c r="D136" s="958"/>
      <c r="E136" s="958"/>
      <c r="F136" s="958"/>
    </row>
    <row r="137" spans="2:6" ht="12.75" customHeight="1" x14ac:dyDescent="0.2">
      <c r="B137" s="958"/>
      <c r="C137" s="959"/>
      <c r="D137" s="958"/>
      <c r="E137" s="959"/>
      <c r="F137" s="959"/>
    </row>
    <row r="138" spans="2:6" ht="12.75" customHeight="1" x14ac:dyDescent="0.2">
      <c r="B138" s="953"/>
      <c r="C138" s="953"/>
      <c r="D138" s="773"/>
      <c r="F138" s="773"/>
    </row>
    <row r="139" spans="2:6" ht="12.75" customHeight="1" x14ac:dyDescent="0.2">
      <c r="B139" s="953"/>
      <c r="C139" s="953"/>
      <c r="D139" s="773"/>
      <c r="F139" s="773"/>
    </row>
    <row r="140" spans="2:6" ht="12.75" customHeight="1" x14ac:dyDescent="0.2">
      <c r="B140" s="954"/>
      <c r="C140" s="954"/>
      <c r="D140" s="777"/>
      <c r="F140" s="777"/>
    </row>
    <row r="142" spans="2:6" ht="12.75" customHeight="1" x14ac:dyDescent="0.2">
      <c r="B142" s="956"/>
      <c r="C142" s="956"/>
      <c r="D142" s="956"/>
      <c r="E142" s="956"/>
      <c r="F142" s="950"/>
    </row>
    <row r="143" spans="2:6" ht="12.75" customHeight="1" x14ac:dyDescent="0.2">
      <c r="B143" s="957"/>
      <c r="C143" s="950"/>
      <c r="D143" s="956"/>
      <c r="E143" s="956"/>
      <c r="F143" s="956"/>
    </row>
    <row r="144" spans="2:6" ht="12.75" customHeight="1" x14ac:dyDescent="0.2">
      <c r="B144" s="957"/>
      <c r="C144" s="950"/>
      <c r="D144" s="956"/>
      <c r="E144" s="950"/>
      <c r="F144" s="956"/>
    </row>
    <row r="145" spans="2:6" ht="12.75" customHeight="1" x14ac:dyDescent="0.2">
      <c r="B145" s="778"/>
      <c r="C145" s="776"/>
      <c r="D145" s="775"/>
      <c r="E145" s="776"/>
      <c r="F145" s="775"/>
    </row>
    <row r="146" spans="2:6" ht="12.75" customHeight="1" x14ac:dyDescent="0.2">
      <c r="B146" s="954"/>
      <c r="C146" s="950"/>
      <c r="D146" s="777"/>
      <c r="E146" s="777"/>
      <c r="F146" s="777"/>
    </row>
    <row r="151" spans="2:6" ht="12.75" customHeight="1" x14ac:dyDescent="0.2">
      <c r="B151" s="305"/>
    </row>
    <row r="152" spans="2:6" ht="12.75" customHeight="1" x14ac:dyDescent="0.2">
      <c r="B152" s="305"/>
    </row>
    <row r="153" spans="2:6" ht="12.75" customHeight="1" x14ac:dyDescent="0.2">
      <c r="B153" s="957"/>
      <c r="C153" s="950"/>
      <c r="D153" s="956"/>
      <c r="E153" s="956"/>
      <c r="F153" s="956"/>
    </row>
    <row r="154" spans="2:6" ht="12.75" customHeight="1" x14ac:dyDescent="0.2">
      <c r="B154" s="957"/>
      <c r="C154" s="950"/>
      <c r="D154" s="956"/>
      <c r="E154" s="950"/>
      <c r="F154" s="956"/>
    </row>
    <row r="155" spans="2:6" ht="12.75" customHeight="1" x14ac:dyDescent="0.2">
      <c r="B155" s="953"/>
      <c r="C155" s="950"/>
      <c r="D155" s="773"/>
      <c r="E155" s="773"/>
      <c r="F155" s="773"/>
    </row>
    <row r="156" spans="2:6" ht="12.75" customHeight="1" x14ac:dyDescent="0.2">
      <c r="B156" s="953"/>
      <c r="C156" s="950"/>
      <c r="D156" s="773"/>
      <c r="E156" s="773"/>
      <c r="F156" s="773"/>
    </row>
    <row r="157" spans="2:6" ht="12.75" customHeight="1" x14ac:dyDescent="0.2">
      <c r="B157" s="953"/>
      <c r="C157" s="950"/>
      <c r="D157" s="773"/>
      <c r="E157" s="773"/>
      <c r="F157" s="773"/>
    </row>
    <row r="158" spans="2:6" ht="12.75" customHeight="1" x14ac:dyDescent="0.2">
      <c r="B158" s="954"/>
      <c r="C158" s="950"/>
      <c r="D158" s="777"/>
      <c r="E158" s="777"/>
      <c r="F158" s="777"/>
    </row>
    <row r="159" spans="2:6" ht="12.75" customHeight="1" x14ac:dyDescent="0.2">
      <c r="B159" s="777"/>
      <c r="C159" s="776"/>
      <c r="D159" s="777"/>
      <c r="E159" s="777"/>
      <c r="F159" s="777"/>
    </row>
    <row r="160" spans="2:6" ht="12.75" customHeight="1" x14ac:dyDescent="0.2">
      <c r="B160" s="777"/>
      <c r="C160" s="776"/>
      <c r="D160" s="777"/>
      <c r="E160" s="777"/>
      <c r="F160" s="777"/>
    </row>
    <row r="161" spans="2:8" ht="12.75" customHeight="1" x14ac:dyDescent="0.2">
      <c r="B161" s="777"/>
      <c r="C161" s="776"/>
      <c r="D161" s="777"/>
      <c r="E161" s="777"/>
      <c r="F161" s="777"/>
    </row>
    <row r="163" spans="2:8" ht="12.75" customHeight="1" x14ac:dyDescent="0.2">
      <c r="B163" s="305"/>
    </row>
    <row r="164" spans="2:8" ht="12.75" customHeight="1" x14ac:dyDescent="0.2">
      <c r="B164" s="305"/>
    </row>
    <row r="165" spans="2:8" ht="12.75" customHeight="1" x14ac:dyDescent="0.2">
      <c r="B165" s="306"/>
      <c r="C165" s="269"/>
      <c r="E165" s="269"/>
      <c r="G165" s="307"/>
    </row>
    <row r="166" spans="2:8" ht="12.75" customHeight="1" x14ac:dyDescent="0.2">
      <c r="B166" s="306"/>
      <c r="G166" s="306"/>
    </row>
    <row r="167" spans="2:8" ht="12.75" customHeight="1" x14ac:dyDescent="0.2">
      <c r="B167" s="306"/>
      <c r="C167" s="269"/>
      <c r="E167" s="269"/>
      <c r="G167" s="307"/>
    </row>
    <row r="168" spans="2:8" ht="12.75" customHeight="1" x14ac:dyDescent="0.2">
      <c r="B168" s="306"/>
      <c r="C168" s="269"/>
      <c r="E168" s="269"/>
    </row>
    <row r="171" spans="2:8" ht="12.75" customHeight="1" x14ac:dyDescent="0.2">
      <c r="B171" s="306"/>
    </row>
    <row r="172" spans="2:8" ht="12.75" customHeight="1" x14ac:dyDescent="0.2">
      <c r="B172" s="308"/>
    </row>
    <row r="173" spans="2:8" ht="12.75" customHeight="1" x14ac:dyDescent="0.2">
      <c r="B173" s="306"/>
    </row>
    <row r="174" spans="2:8" ht="12.75" customHeight="1" x14ac:dyDescent="0.2">
      <c r="B174" s="308"/>
    </row>
    <row r="175" spans="2:8" ht="12.75" customHeight="1" x14ac:dyDescent="0.2">
      <c r="B175" s="955"/>
      <c r="C175" s="950"/>
      <c r="D175" s="950"/>
      <c r="E175" s="950"/>
      <c r="F175" s="950"/>
      <c r="G175" s="950"/>
      <c r="H175" s="950"/>
    </row>
    <row r="176" spans="2:8" ht="12.75" customHeight="1" x14ac:dyDescent="0.2">
      <c r="B176" s="950"/>
      <c r="C176" s="950"/>
      <c r="D176" s="950"/>
      <c r="E176" s="950"/>
      <c r="F176" s="950"/>
      <c r="G176" s="950"/>
      <c r="H176" s="950"/>
    </row>
    <row r="177" spans="1:8" ht="12.75" customHeight="1" x14ac:dyDescent="0.2">
      <c r="B177" s="308"/>
    </row>
    <row r="178" spans="1:8" ht="12.75" customHeight="1" x14ac:dyDescent="0.2">
      <c r="B178" s="955"/>
      <c r="C178" s="950"/>
      <c r="D178" s="950"/>
      <c r="E178" s="950"/>
      <c r="F178" s="950"/>
      <c r="G178" s="950"/>
      <c r="H178" s="950"/>
    </row>
    <row r="179" spans="1:8" ht="12.75" customHeight="1" x14ac:dyDescent="0.2">
      <c r="B179" s="950"/>
      <c r="C179" s="950"/>
      <c r="D179" s="950"/>
      <c r="E179" s="950"/>
      <c r="F179" s="950"/>
      <c r="G179" s="950"/>
      <c r="H179" s="950"/>
    </row>
    <row r="180" spans="1:8" ht="12.75" customHeight="1" x14ac:dyDescent="0.2">
      <c r="B180" s="950"/>
      <c r="C180" s="950"/>
      <c r="D180" s="950"/>
      <c r="E180" s="950"/>
      <c r="F180" s="950"/>
      <c r="G180" s="950"/>
      <c r="H180" s="950"/>
    </row>
    <row r="183" spans="1:8" ht="12.75" customHeight="1" x14ac:dyDescent="0.3">
      <c r="A183" s="309"/>
    </row>
    <row r="185" spans="1:8" ht="12.75" customHeight="1" x14ac:dyDescent="0.2">
      <c r="B185" s="310"/>
      <c r="C185" s="776"/>
      <c r="E185" s="776"/>
    </row>
    <row r="186" spans="1:8" ht="12.75" customHeight="1" x14ac:dyDescent="0.2">
      <c r="B186" s="950"/>
      <c r="C186" s="951"/>
      <c r="D186" s="951"/>
      <c r="E186" s="951"/>
    </row>
    <row r="187" spans="1:8" ht="12.75" customHeight="1" x14ac:dyDescent="0.2">
      <c r="B187" s="950"/>
      <c r="C187" s="951"/>
      <c r="D187" s="951"/>
      <c r="E187" s="951"/>
    </row>
    <row r="188" spans="1:8" ht="12.75" customHeight="1" x14ac:dyDescent="0.2">
      <c r="B188" s="950"/>
      <c r="C188" s="951"/>
      <c r="D188" s="951"/>
      <c r="E188" s="951"/>
    </row>
    <row r="189" spans="1:8" ht="12.75" customHeight="1" x14ac:dyDescent="0.2">
      <c r="B189" s="950"/>
      <c r="C189" s="951"/>
      <c r="D189" s="951"/>
      <c r="E189" s="951"/>
    </row>
    <row r="190" spans="1:8" ht="12.75" customHeight="1" x14ac:dyDescent="0.2">
      <c r="B190" s="952"/>
      <c r="C190" s="951"/>
      <c r="D190" s="951"/>
      <c r="E190" s="951"/>
    </row>
    <row r="191" spans="1:8" ht="12.75" customHeight="1" x14ac:dyDescent="0.2">
      <c r="B191" s="311"/>
      <c r="C191" s="312"/>
      <c r="D191" s="313"/>
      <c r="E191" s="776"/>
    </row>
    <row r="192" spans="1:8" ht="12.75" customHeight="1" x14ac:dyDescent="0.2">
      <c r="B192" s="778"/>
      <c r="C192" s="314"/>
      <c r="D192" s="315"/>
      <c r="E192" s="314"/>
    </row>
    <row r="193" spans="2:5" ht="12.75" customHeight="1" x14ac:dyDescent="0.2">
      <c r="B193" s="776"/>
      <c r="C193" s="316"/>
      <c r="D193" s="315"/>
      <c r="E193" s="314"/>
    </row>
    <row r="194" spans="2:5" ht="12.75" customHeight="1" x14ac:dyDescent="0.2">
      <c r="B194" s="776"/>
      <c r="C194" s="776"/>
      <c r="E194" s="317"/>
    </row>
    <row r="195" spans="2:5" ht="12.75" customHeight="1" x14ac:dyDescent="0.2">
      <c r="B195" s="776"/>
      <c r="C195" s="776"/>
    </row>
    <row r="196" spans="2:5" ht="12.75" customHeight="1" x14ac:dyDescent="0.2">
      <c r="B196" s="776"/>
      <c r="C196" s="776"/>
    </row>
    <row r="197" spans="2:5" ht="12.75" customHeight="1" x14ac:dyDescent="0.2">
      <c r="B197" s="776"/>
      <c r="C197" s="776"/>
    </row>
    <row r="198" spans="2:5" ht="12.75" customHeight="1" x14ac:dyDescent="0.2">
      <c r="B198" s="776"/>
      <c r="C198" s="776"/>
    </row>
    <row r="199" spans="2:5" ht="12.75" customHeight="1" x14ac:dyDescent="0.2">
      <c r="B199" s="776"/>
      <c r="C199" s="776"/>
      <c r="E199" s="317"/>
    </row>
    <row r="200" spans="2:5" ht="12.75" customHeight="1" x14ac:dyDescent="0.2">
      <c r="B200" s="776"/>
      <c r="C200" s="776"/>
    </row>
    <row r="201" spans="2:5" ht="12.75" customHeight="1" x14ac:dyDescent="0.2">
      <c r="B201" s="776"/>
      <c r="C201" s="776"/>
    </row>
    <row r="202" spans="2:5" ht="12.75" customHeight="1" x14ac:dyDescent="0.2">
      <c r="B202" s="776"/>
      <c r="C202" s="776"/>
      <c r="E202" s="776"/>
    </row>
    <row r="203" spans="2:5" ht="12.75" customHeight="1" x14ac:dyDescent="0.2">
      <c r="B203" s="776"/>
      <c r="C203" s="776"/>
      <c r="E203" s="776"/>
    </row>
    <row r="204" spans="2:5" ht="12.75" customHeight="1" x14ac:dyDescent="0.2">
      <c r="C204" s="776"/>
      <c r="E204" s="776"/>
    </row>
    <row r="205" spans="2:5" ht="12.75" customHeight="1" x14ac:dyDescent="0.2">
      <c r="B205" s="776"/>
      <c r="C205" s="776"/>
      <c r="E205" s="776"/>
    </row>
    <row r="206" spans="2:5" ht="12.75" customHeight="1" x14ac:dyDescent="0.2">
      <c r="B206" s="776"/>
      <c r="C206" s="776"/>
      <c r="E206" s="317"/>
    </row>
    <row r="207" spans="2:5" ht="12.75" customHeight="1" x14ac:dyDescent="0.2">
      <c r="B207" s="776"/>
      <c r="C207" s="776"/>
    </row>
    <row r="208" spans="2:5" ht="12.75" customHeight="1" x14ac:dyDescent="0.2">
      <c r="B208" s="776"/>
      <c r="C208" s="776"/>
      <c r="E208" s="776"/>
    </row>
    <row r="209" spans="2:5" ht="12.75" customHeight="1" x14ac:dyDescent="0.2">
      <c r="B209" s="776"/>
      <c r="C209" s="776"/>
      <c r="E209" s="776"/>
    </row>
    <row r="210" spans="2:5" ht="12.75" customHeight="1" x14ac:dyDescent="0.2">
      <c r="B210" s="776"/>
      <c r="C210" s="776"/>
      <c r="E210" s="776"/>
    </row>
    <row r="211" spans="2:5" ht="12.75" customHeight="1" x14ac:dyDescent="0.2">
      <c r="B211" s="776"/>
      <c r="C211" s="776"/>
      <c r="E211" s="776"/>
    </row>
    <row r="212" spans="2:5" ht="12.75" customHeight="1" x14ac:dyDescent="0.2">
      <c r="B212" s="776"/>
      <c r="C212" s="776"/>
      <c r="E212" s="776"/>
    </row>
    <row r="213" spans="2:5" ht="12.75" customHeight="1" x14ac:dyDescent="0.2">
      <c r="B213" s="776"/>
      <c r="C213" s="776"/>
      <c r="E213" s="776"/>
    </row>
    <row r="214" spans="2:5" ht="12.75" customHeight="1" x14ac:dyDescent="0.2">
      <c r="B214" s="776"/>
      <c r="C214" s="776"/>
      <c r="E214" s="776"/>
    </row>
    <row r="215" spans="2:5" ht="12.75" customHeight="1" x14ac:dyDescent="0.2">
      <c r="B215" s="776"/>
      <c r="C215" s="776"/>
      <c r="E215" s="776"/>
    </row>
    <row r="216" spans="2:5" ht="12.75" customHeight="1" x14ac:dyDescent="0.2">
      <c r="B216" s="776"/>
      <c r="C216" s="776"/>
      <c r="E216" s="776"/>
    </row>
    <row r="217" spans="2:5" ht="12.75" customHeight="1" x14ac:dyDescent="0.2">
      <c r="B217" s="776"/>
      <c r="C217" s="776"/>
      <c r="E217" s="776"/>
    </row>
    <row r="218" spans="2:5" ht="12.75" customHeight="1" x14ac:dyDescent="0.2">
      <c r="B218" s="776"/>
      <c r="C218" s="776"/>
      <c r="E218" s="317"/>
    </row>
    <row r="219" spans="2:5" ht="12.75" customHeight="1" x14ac:dyDescent="0.2">
      <c r="B219" s="776"/>
      <c r="C219" s="776"/>
      <c r="E219" s="317"/>
    </row>
    <row r="220" spans="2:5" ht="12.75" customHeight="1" x14ac:dyDescent="0.2">
      <c r="B220" s="776"/>
      <c r="C220" s="776"/>
      <c r="E220" s="317"/>
    </row>
    <row r="221" spans="2:5" ht="12.75" customHeight="1" x14ac:dyDescent="0.2">
      <c r="B221" s="776"/>
      <c r="C221" s="776"/>
    </row>
    <row r="222" spans="2:5" ht="12.75" customHeight="1" x14ac:dyDescent="0.2">
      <c r="C222" s="776"/>
      <c r="E222" s="776"/>
    </row>
    <row r="223" spans="2:5" ht="12.75" customHeight="1" x14ac:dyDescent="0.2">
      <c r="B223" s="776"/>
      <c r="C223" s="776"/>
    </row>
    <row r="224" spans="2:5" ht="12.75" customHeight="1" x14ac:dyDescent="0.2">
      <c r="B224" s="776"/>
      <c r="C224" s="776"/>
      <c r="E224" s="776"/>
    </row>
    <row r="225" spans="2:5" ht="12.75" customHeight="1" x14ac:dyDescent="0.2">
      <c r="B225" s="776"/>
      <c r="C225" s="776"/>
      <c r="E225" s="317"/>
    </row>
    <row r="226" spans="2:5" ht="12.75" customHeight="1" x14ac:dyDescent="0.2">
      <c r="B226" s="776"/>
      <c r="C226" s="776"/>
      <c r="E226" s="776"/>
    </row>
    <row r="227" spans="2:5" ht="12.75" customHeight="1" x14ac:dyDescent="0.2">
      <c r="B227" s="776"/>
      <c r="C227" s="776"/>
      <c r="E227" s="776"/>
    </row>
    <row r="228" spans="2:5" ht="12.75" customHeight="1" x14ac:dyDescent="0.2">
      <c r="B228" s="776"/>
      <c r="C228" s="776"/>
      <c r="E228" s="776"/>
    </row>
    <row r="229" spans="2:5" ht="12.75" customHeight="1" x14ac:dyDescent="0.2">
      <c r="B229" s="776"/>
      <c r="C229" s="776"/>
      <c r="E229" s="776"/>
    </row>
    <row r="230" spans="2:5" ht="12.75" customHeight="1" x14ac:dyDescent="0.2">
      <c r="B230" s="776"/>
      <c r="C230" s="776"/>
      <c r="E230" s="317"/>
    </row>
    <row r="231" spans="2:5" ht="12.75" customHeight="1" x14ac:dyDescent="0.2">
      <c r="B231" s="776"/>
      <c r="C231" s="776"/>
      <c r="E231" s="776"/>
    </row>
    <row r="232" spans="2:5" ht="12.75" customHeight="1" x14ac:dyDescent="0.2">
      <c r="B232" s="776"/>
      <c r="C232" s="776"/>
      <c r="E232" s="776"/>
    </row>
    <row r="233" spans="2:5" ht="12.75" customHeight="1" x14ac:dyDescent="0.2">
      <c r="B233" s="776"/>
      <c r="C233" s="776"/>
      <c r="E233" s="776"/>
    </row>
    <row r="234" spans="2:5" ht="12.75" customHeight="1" x14ac:dyDescent="0.2">
      <c r="B234" s="776"/>
      <c r="C234" s="776"/>
      <c r="E234" s="776"/>
    </row>
    <row r="235" spans="2:5" ht="12.75" customHeight="1" x14ac:dyDescent="0.2">
      <c r="B235" s="776"/>
      <c r="C235" s="776"/>
      <c r="E235" s="776"/>
    </row>
  </sheetData>
  <sheetProtection algorithmName="SHA-512" hashValue="EghH0kKGG0ogk2805wxDhhWbwrKrAtENDHs3YN+XGLL5c0ekeWzve64DXWSwjd56Zc/BUEHB/C9EVvnuIy6Lag==" saltValue="JiUECMVoHYkWOEtbcJ3YlA==" spinCount="100000" sheet="1" formatCells="0" formatColumns="0" formatRows="0"/>
  <customSheetViews>
    <customSheetView guid="{DFED3BBB-AA3A-47A0-B9A6-455515EE166B}" showPageBreaks="1" showGridLines="0" printArea="1" view="pageBreakPreview">
      <selection sqref="A1:L1"/>
      <pageMargins left="0" right="0" top="0" bottom="0" header="0" footer="0"/>
      <headerFooter alignWithMargins="0">
        <oddFooter>&amp;R&amp;A, &amp;P</oddFooter>
      </headerFooter>
    </customSheetView>
  </customSheetViews>
  <mergeCells count="51">
    <mergeCell ref="A1:L1"/>
    <mergeCell ref="F4:H4"/>
    <mergeCell ref="F5:F9"/>
    <mergeCell ref="G5:H5"/>
    <mergeCell ref="G6:G9"/>
    <mergeCell ref="H6:H9"/>
    <mergeCell ref="B127:C127"/>
    <mergeCell ref="B115:H115"/>
    <mergeCell ref="F116:G116"/>
    <mergeCell ref="B119:F119"/>
    <mergeCell ref="B120:C121"/>
    <mergeCell ref="D120:D121"/>
    <mergeCell ref="E120:E121"/>
    <mergeCell ref="F120:F121"/>
    <mergeCell ref="B122:C122"/>
    <mergeCell ref="B123:C123"/>
    <mergeCell ref="B124:C124"/>
    <mergeCell ref="B125:C125"/>
    <mergeCell ref="B126:C126"/>
    <mergeCell ref="B128:C128"/>
    <mergeCell ref="B129:C129"/>
    <mergeCell ref="B130:C130"/>
    <mergeCell ref="B135:F135"/>
    <mergeCell ref="B136:C137"/>
    <mergeCell ref="D136:D137"/>
    <mergeCell ref="E136:E137"/>
    <mergeCell ref="F136:F137"/>
    <mergeCell ref="B155:C155"/>
    <mergeCell ref="B138:C138"/>
    <mergeCell ref="B139:C139"/>
    <mergeCell ref="B140:C140"/>
    <mergeCell ref="B142:F142"/>
    <mergeCell ref="B143:C144"/>
    <mergeCell ref="D143:D144"/>
    <mergeCell ref="E143:E144"/>
    <mergeCell ref="F143:F144"/>
    <mergeCell ref="B146:C146"/>
    <mergeCell ref="B153:C154"/>
    <mergeCell ref="D153:D154"/>
    <mergeCell ref="E153:E154"/>
    <mergeCell ref="F153:F154"/>
    <mergeCell ref="B187:E187"/>
    <mergeCell ref="B188:E188"/>
    <mergeCell ref="B189:E189"/>
    <mergeCell ref="B190:E190"/>
    <mergeCell ref="B156:C156"/>
    <mergeCell ref="B157:C157"/>
    <mergeCell ref="B158:C158"/>
    <mergeCell ref="B175:H176"/>
    <mergeCell ref="B178:H180"/>
    <mergeCell ref="B186:E186"/>
  </mergeCells>
  <pageMargins left="0.7" right="0.7" top="0.75" bottom="0.75" header="0.3" footer="0.3"/>
  <pageSetup scale="88" orientation="portrait" r:id="rId1"/>
  <headerFooter differentFirst="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B2"/>
  <sheetViews>
    <sheetView topLeftCell="BK1" workbookViewId="0">
      <selection activeCell="BN2" sqref="BN2"/>
    </sheetView>
  </sheetViews>
  <sheetFormatPr defaultRowHeight="15" x14ac:dyDescent="0.25"/>
  <cols>
    <col min="1" max="1" width="13.7109375" bestFit="1" customWidth="1"/>
    <col min="2" max="2" width="11.42578125" bestFit="1" customWidth="1"/>
    <col min="3" max="3" width="24.5703125" bestFit="1" customWidth="1"/>
    <col min="4" max="4" width="11.85546875" bestFit="1" customWidth="1"/>
    <col min="5" max="5" width="35.140625" bestFit="1" customWidth="1"/>
    <col min="6" max="6" width="25.28515625" bestFit="1" customWidth="1"/>
    <col min="7" max="7" width="12.42578125" bestFit="1" customWidth="1"/>
    <col min="8" max="8" width="16.140625" bestFit="1" customWidth="1"/>
    <col min="9" max="9" width="18.7109375" bestFit="1" customWidth="1"/>
    <col min="10" max="10" width="18.85546875" bestFit="1" customWidth="1"/>
    <col min="11" max="11" width="21.7109375" bestFit="1" customWidth="1"/>
    <col min="12" max="12" width="25.5703125" bestFit="1" customWidth="1"/>
    <col min="13" max="13" width="35.28515625" bestFit="1" customWidth="1"/>
    <col min="14" max="14" width="24" bestFit="1" customWidth="1"/>
    <col min="15" max="15" width="23.42578125" bestFit="1" customWidth="1"/>
    <col min="16" max="16" width="28.85546875" bestFit="1" customWidth="1"/>
    <col min="17" max="17" width="26.85546875" bestFit="1" customWidth="1"/>
    <col min="18" max="18" width="39.28515625" bestFit="1" customWidth="1"/>
    <col min="19" max="19" width="36" bestFit="1" customWidth="1"/>
    <col min="20" max="20" width="14.7109375" bestFit="1" customWidth="1"/>
    <col min="21" max="21" width="20" bestFit="1" customWidth="1"/>
    <col min="22" max="22" width="31.85546875" bestFit="1" customWidth="1"/>
    <col min="23" max="23" width="11.140625" bestFit="1" customWidth="1"/>
    <col min="24" max="24" width="23.7109375" bestFit="1" customWidth="1"/>
    <col min="25" max="25" width="19.5703125" bestFit="1" customWidth="1"/>
    <col min="26" max="26" width="15.140625" bestFit="1" customWidth="1"/>
    <col min="27" max="27" width="17.85546875" bestFit="1" customWidth="1"/>
    <col min="28" max="28" width="32.28515625" bestFit="1" customWidth="1"/>
    <col min="29" max="29" width="25" bestFit="1" customWidth="1"/>
    <col min="30" max="30" width="35.140625" bestFit="1" customWidth="1"/>
    <col min="31" max="31" width="23.28515625" bestFit="1" customWidth="1"/>
    <col min="32" max="32" width="20.85546875" bestFit="1" customWidth="1"/>
    <col min="33" max="33" width="35.28515625" bestFit="1" customWidth="1"/>
    <col min="34" max="34" width="24" bestFit="1" customWidth="1"/>
    <col min="35" max="35" width="28" bestFit="1" customWidth="1"/>
    <col min="36" max="36" width="12.140625" bestFit="1" customWidth="1"/>
    <col min="37" max="37" width="26" bestFit="1" customWidth="1"/>
    <col min="38" max="38" width="28.85546875" bestFit="1" customWidth="1"/>
    <col min="39" max="39" width="29.140625" bestFit="1" customWidth="1"/>
    <col min="40" max="40" width="32.5703125" bestFit="1" customWidth="1"/>
    <col min="41" max="41" width="29.7109375" bestFit="1" customWidth="1"/>
    <col min="42" max="42" width="34" bestFit="1" customWidth="1"/>
    <col min="43" max="43" width="30.85546875" bestFit="1" customWidth="1"/>
    <col min="44" max="44" width="27.7109375" bestFit="1" customWidth="1"/>
    <col min="45" max="45" width="32" bestFit="1" customWidth="1"/>
    <col min="46" max="46" width="28.140625" bestFit="1" customWidth="1"/>
    <col min="47" max="47" width="17.28515625" bestFit="1" customWidth="1"/>
    <col min="48" max="48" width="17.7109375" bestFit="1" customWidth="1"/>
    <col min="49" max="49" width="30.85546875" bestFit="1" customWidth="1"/>
    <col min="50" max="50" width="21.42578125" bestFit="1" customWidth="1"/>
    <col min="51" max="51" width="12.140625" bestFit="1" customWidth="1"/>
    <col min="52" max="52" width="25.5703125" bestFit="1" customWidth="1"/>
    <col min="53" max="53" width="28.42578125" bestFit="1" customWidth="1"/>
    <col min="54" max="54" width="21.7109375" bestFit="1" customWidth="1"/>
    <col min="55" max="55" width="23.42578125" bestFit="1" customWidth="1"/>
    <col min="56" max="56" width="17.5703125" bestFit="1" customWidth="1"/>
    <col min="57" max="57" width="18.42578125" bestFit="1" customWidth="1"/>
    <col min="58" max="58" width="15.5703125" bestFit="1" customWidth="1"/>
    <col min="59" max="59" width="30.140625" bestFit="1" customWidth="1"/>
    <col min="60" max="60" width="30.7109375" bestFit="1" customWidth="1"/>
    <col min="61" max="61" width="36.5703125" bestFit="1" customWidth="1"/>
    <col min="62" max="62" width="27.140625" bestFit="1" customWidth="1"/>
    <col min="63" max="63" width="24.85546875" bestFit="1" customWidth="1"/>
    <col min="64" max="64" width="35.42578125" bestFit="1" customWidth="1"/>
    <col min="65" max="65" width="42.140625" bestFit="1" customWidth="1"/>
    <col min="66" max="66" width="37.28515625" bestFit="1" customWidth="1"/>
    <col min="67" max="67" width="22" bestFit="1" customWidth="1"/>
    <col min="68" max="68" width="30.7109375" bestFit="1" customWidth="1"/>
    <col min="69" max="69" width="33.85546875" bestFit="1" customWidth="1"/>
    <col min="70" max="70" width="38.85546875" bestFit="1" customWidth="1"/>
    <col min="71" max="71" width="40.5703125" bestFit="1" customWidth="1"/>
    <col min="72" max="72" width="22.28515625" bestFit="1" customWidth="1"/>
    <col min="73" max="73" width="29.140625" bestFit="1" customWidth="1"/>
    <col min="74" max="74" width="16.42578125" bestFit="1" customWidth="1"/>
    <col min="75" max="75" width="39.7109375" bestFit="1" customWidth="1"/>
    <col min="76" max="76" width="30" bestFit="1" customWidth="1"/>
    <col min="77" max="77" width="17" bestFit="1" customWidth="1"/>
    <col min="78" max="78" width="20.7109375" bestFit="1" customWidth="1"/>
    <col min="79" max="79" width="23.28515625" bestFit="1" customWidth="1"/>
    <col min="80" max="80" width="23.42578125" bestFit="1" customWidth="1"/>
    <col min="81" max="81" width="26.28515625" bestFit="1" customWidth="1"/>
    <col min="82" max="82" width="30.140625" bestFit="1" customWidth="1"/>
    <col min="83" max="83" width="39.85546875" bestFit="1" customWidth="1"/>
    <col min="84" max="84" width="28.5703125" bestFit="1" customWidth="1"/>
    <col min="85" max="85" width="28" bestFit="1" customWidth="1"/>
    <col min="86" max="86" width="33.42578125" bestFit="1" customWidth="1"/>
    <col min="87" max="87" width="43.85546875" bestFit="1" customWidth="1"/>
    <col min="88" max="88" width="40.5703125" bestFit="1" customWidth="1"/>
    <col min="89" max="89" width="19.28515625" bestFit="1" customWidth="1"/>
    <col min="90" max="90" width="24.5703125" bestFit="1" customWidth="1"/>
    <col min="91" max="91" width="36.42578125" bestFit="1" customWidth="1"/>
    <col min="92" max="92" width="15.7109375" bestFit="1" customWidth="1"/>
    <col min="93" max="93" width="24.140625" bestFit="1" customWidth="1"/>
    <col min="94" max="94" width="19.7109375" bestFit="1" customWidth="1"/>
    <col min="95" max="95" width="22.42578125" bestFit="1" customWidth="1"/>
    <col min="96" max="96" width="36.85546875" bestFit="1" customWidth="1"/>
    <col min="97" max="97" width="29.7109375" bestFit="1" customWidth="1"/>
    <col min="98" max="98" width="33" bestFit="1" customWidth="1"/>
    <col min="99" max="99" width="27.85546875" bestFit="1" customWidth="1"/>
    <col min="100" max="100" width="25.5703125" bestFit="1" customWidth="1"/>
    <col min="101" max="101" width="39.7109375" bestFit="1" customWidth="1"/>
    <col min="102" max="102" width="28.5703125" bestFit="1" customWidth="1"/>
    <col min="103" max="103" width="32.5703125" bestFit="1" customWidth="1"/>
    <col min="104" max="104" width="16.7109375" bestFit="1" customWidth="1"/>
    <col min="105" max="105" width="33.85546875" bestFit="1" customWidth="1"/>
    <col min="106" max="106" width="37.140625" bestFit="1" customWidth="1"/>
    <col min="107" max="107" width="34.28515625" bestFit="1" customWidth="1"/>
    <col min="108" max="108" width="38.5703125" bestFit="1" customWidth="1"/>
    <col min="109" max="109" width="28" bestFit="1" customWidth="1"/>
    <col min="110" max="110" width="22.140625" bestFit="1" customWidth="1"/>
    <col min="111" max="111" width="23" bestFit="1" customWidth="1"/>
    <col min="112" max="112" width="20.140625" bestFit="1" customWidth="1"/>
    <col min="113" max="113" width="34.7109375" bestFit="1" customWidth="1"/>
    <col min="114" max="114" width="35.28515625" bestFit="1" customWidth="1"/>
    <col min="115" max="115" width="41.140625" bestFit="1" customWidth="1"/>
    <col min="116" max="116" width="29.42578125" bestFit="1" customWidth="1"/>
    <col min="117" max="117" width="23.28515625" bestFit="1" customWidth="1"/>
    <col min="118" max="118" width="25.85546875" bestFit="1" customWidth="1"/>
    <col min="119" max="119" width="26" bestFit="1" customWidth="1"/>
    <col min="120" max="120" width="28.7109375" bestFit="1" customWidth="1"/>
    <col min="121" max="121" width="32.5703125" bestFit="1" customWidth="1"/>
    <col min="122" max="122" width="42.42578125" bestFit="1" customWidth="1"/>
    <col min="123" max="123" width="31.140625" bestFit="1" customWidth="1"/>
    <col min="124" max="124" width="30.5703125" bestFit="1" customWidth="1"/>
    <col min="125" max="125" width="36" bestFit="1" customWidth="1"/>
    <col min="126" max="126" width="46.42578125" bestFit="1" customWidth="1"/>
    <col min="127" max="127" width="43.140625" bestFit="1" customWidth="1"/>
    <col min="128" max="128" width="21.85546875" bestFit="1" customWidth="1"/>
    <col min="129" max="129" width="27.140625" bestFit="1" customWidth="1"/>
    <col min="130" max="130" width="39" bestFit="1" customWidth="1"/>
    <col min="131" max="131" width="18.28515625" bestFit="1" customWidth="1"/>
    <col min="132" max="132" width="26.7109375" bestFit="1" customWidth="1"/>
    <col min="133" max="133" width="22.28515625" bestFit="1" customWidth="1"/>
    <col min="134" max="134" width="24.85546875" bestFit="1" customWidth="1"/>
    <col min="135" max="135" width="39.42578125" bestFit="1" customWidth="1"/>
    <col min="136" max="136" width="32.140625" bestFit="1" customWidth="1"/>
    <col min="137" max="137" width="35.5703125" bestFit="1" customWidth="1"/>
    <col min="138" max="138" width="30.42578125" bestFit="1" customWidth="1"/>
    <col min="139" max="139" width="28" bestFit="1" customWidth="1"/>
    <col min="140" max="140" width="42.28515625" bestFit="1" customWidth="1"/>
    <col min="141" max="141" width="31.140625" bestFit="1" customWidth="1"/>
    <col min="142" max="142" width="35.140625" bestFit="1" customWidth="1"/>
    <col min="143" max="143" width="19.28515625" bestFit="1" customWidth="1"/>
    <col min="144" max="144" width="36.28515625" bestFit="1" customWidth="1"/>
    <col min="145" max="145" width="39.7109375" bestFit="1" customWidth="1"/>
    <col min="146" max="146" width="36.7109375" bestFit="1" customWidth="1"/>
    <col min="147" max="147" width="41" bestFit="1" customWidth="1"/>
    <col min="148" max="148" width="30.5703125" bestFit="1" customWidth="1"/>
    <col min="149" max="149" width="24.5703125" bestFit="1" customWidth="1"/>
    <col min="150" max="150" width="25.5703125" bestFit="1" customWidth="1"/>
    <col min="151" max="151" width="22.7109375" bestFit="1" customWidth="1"/>
    <col min="152" max="152" width="37.140625" bestFit="1" customWidth="1"/>
    <col min="153" max="153" width="37.7109375" bestFit="1" customWidth="1"/>
    <col min="154" max="154" width="43.7109375" bestFit="1" customWidth="1"/>
    <col min="155" max="155" width="32" bestFit="1" customWidth="1"/>
  </cols>
  <sheetData>
    <row r="1" spans="1:158" x14ac:dyDescent="0.25">
      <c r="A1" t="s">
        <v>306</v>
      </c>
      <c r="B1" t="s">
        <v>307</v>
      </c>
      <c r="C1" t="s">
        <v>308</v>
      </c>
      <c r="D1" t="s">
        <v>309</v>
      </c>
      <c r="E1" t="s">
        <v>310</v>
      </c>
      <c r="F1" t="s">
        <v>311</v>
      </c>
      <c r="G1" t="s">
        <v>312</v>
      </c>
      <c r="H1" t="s">
        <v>313</v>
      </c>
      <c r="I1" t="s">
        <v>314</v>
      </c>
      <c r="J1" t="s">
        <v>315</v>
      </c>
      <c r="K1" t="s">
        <v>316</v>
      </c>
      <c r="L1" t="s">
        <v>317</v>
      </c>
      <c r="M1" t="s">
        <v>318</v>
      </c>
      <c r="N1" t="s">
        <v>319</v>
      </c>
      <c r="O1" t="s">
        <v>320</v>
      </c>
      <c r="P1" t="s">
        <v>321</v>
      </c>
      <c r="Q1" t="s">
        <v>322</v>
      </c>
      <c r="R1" t="s">
        <v>323</v>
      </c>
      <c r="S1" t="s">
        <v>324</v>
      </c>
      <c r="T1" t="s">
        <v>325</v>
      </c>
      <c r="U1" t="s">
        <v>326</v>
      </c>
      <c r="V1" t="s">
        <v>327</v>
      </c>
      <c r="W1" t="s">
        <v>328</v>
      </c>
      <c r="X1" t="s">
        <v>329</v>
      </c>
      <c r="Y1" t="s">
        <v>330</v>
      </c>
      <c r="Z1" t="s">
        <v>331</v>
      </c>
      <c r="AA1" t="s">
        <v>332</v>
      </c>
      <c r="AB1" t="s">
        <v>333</v>
      </c>
      <c r="AC1" t="s">
        <v>334</v>
      </c>
      <c r="AD1" t="s">
        <v>335</v>
      </c>
      <c r="AE1" t="s">
        <v>336</v>
      </c>
      <c r="AF1" t="s">
        <v>337</v>
      </c>
      <c r="AG1" t="s">
        <v>338</v>
      </c>
      <c r="AH1" t="s">
        <v>339</v>
      </c>
      <c r="AI1" t="s">
        <v>340</v>
      </c>
      <c r="AJ1" t="s">
        <v>341</v>
      </c>
      <c r="AK1" t="s">
        <v>342</v>
      </c>
      <c r="AL1" t="s">
        <v>343</v>
      </c>
      <c r="AM1" t="s">
        <v>344</v>
      </c>
      <c r="AN1" t="s">
        <v>345</v>
      </c>
      <c r="AO1" t="s">
        <v>346</v>
      </c>
      <c r="AP1" t="s">
        <v>347</v>
      </c>
      <c r="AQ1" t="s">
        <v>348</v>
      </c>
      <c r="AR1" t="s">
        <v>349</v>
      </c>
      <c r="AS1" t="s">
        <v>350</v>
      </c>
      <c r="AT1" t="s">
        <v>351</v>
      </c>
      <c r="AU1" t="s">
        <v>352</v>
      </c>
      <c r="AV1" t="s">
        <v>353</v>
      </c>
      <c r="AW1" t="s">
        <v>354</v>
      </c>
      <c r="AX1" t="s">
        <v>355</v>
      </c>
      <c r="AY1" t="s">
        <v>356</v>
      </c>
      <c r="AZ1" t="s">
        <v>357</v>
      </c>
      <c r="BA1" t="s">
        <v>358</v>
      </c>
      <c r="BB1" t="s">
        <v>359</v>
      </c>
      <c r="BC1" t="s">
        <v>360</v>
      </c>
      <c r="BD1" t="s">
        <v>361</v>
      </c>
      <c r="BE1" t="s">
        <v>362</v>
      </c>
      <c r="BF1" t="s">
        <v>363</v>
      </c>
      <c r="BG1" t="s">
        <v>364</v>
      </c>
      <c r="BH1" t="s">
        <v>365</v>
      </c>
      <c r="BI1" t="s">
        <v>366</v>
      </c>
      <c r="BJ1" t="s">
        <v>367</v>
      </c>
      <c r="BK1" t="s">
        <v>368</v>
      </c>
      <c r="BL1" t="s">
        <v>369</v>
      </c>
      <c r="BM1" t="s">
        <v>370</v>
      </c>
      <c r="BN1" t="s">
        <v>371</v>
      </c>
      <c r="BO1" t="s">
        <v>372</v>
      </c>
      <c r="BP1" t="s">
        <v>373</v>
      </c>
      <c r="BQ1" t="s">
        <v>374</v>
      </c>
      <c r="BR1" t="s">
        <v>375</v>
      </c>
      <c r="BS1" t="s">
        <v>376</v>
      </c>
      <c r="BT1" t="s">
        <v>377</v>
      </c>
      <c r="BU1" t="s">
        <v>378</v>
      </c>
      <c r="BV1" t="s">
        <v>379</v>
      </c>
      <c r="BW1" t="s">
        <v>380</v>
      </c>
      <c r="BX1" t="s">
        <v>381</v>
      </c>
      <c r="BY1" t="s">
        <v>382</v>
      </c>
      <c r="BZ1" t="s">
        <v>383</v>
      </c>
      <c r="CA1" t="s">
        <v>384</v>
      </c>
      <c r="CB1" t="s">
        <v>385</v>
      </c>
      <c r="CC1" t="s">
        <v>386</v>
      </c>
      <c r="CD1" t="s">
        <v>387</v>
      </c>
      <c r="CE1" t="s">
        <v>388</v>
      </c>
      <c r="CF1" t="s">
        <v>389</v>
      </c>
      <c r="CG1" t="s">
        <v>390</v>
      </c>
      <c r="CH1" t="s">
        <v>391</v>
      </c>
      <c r="CI1" t="s">
        <v>392</v>
      </c>
      <c r="CJ1" t="s">
        <v>393</v>
      </c>
      <c r="CK1" t="s">
        <v>394</v>
      </c>
      <c r="CL1" t="s">
        <v>395</v>
      </c>
      <c r="CM1" t="s">
        <v>396</v>
      </c>
      <c r="CN1" t="s">
        <v>397</v>
      </c>
      <c r="CO1" t="s">
        <v>398</v>
      </c>
      <c r="CP1" t="s">
        <v>399</v>
      </c>
      <c r="CQ1" t="s">
        <v>400</v>
      </c>
      <c r="CR1" t="s">
        <v>401</v>
      </c>
      <c r="CS1" t="s">
        <v>402</v>
      </c>
      <c r="CT1" t="s">
        <v>403</v>
      </c>
      <c r="CU1" t="s">
        <v>404</v>
      </c>
      <c r="CV1" t="s">
        <v>405</v>
      </c>
      <c r="CW1" t="s">
        <v>406</v>
      </c>
      <c r="CX1" t="s">
        <v>407</v>
      </c>
      <c r="CY1" t="s">
        <v>408</v>
      </c>
      <c r="CZ1" t="s">
        <v>409</v>
      </c>
      <c r="DA1" t="s">
        <v>410</v>
      </c>
      <c r="DB1" t="s">
        <v>411</v>
      </c>
      <c r="DC1" t="s">
        <v>412</v>
      </c>
      <c r="DD1" t="s">
        <v>413</v>
      </c>
      <c r="DE1" t="s">
        <v>414</v>
      </c>
      <c r="DF1" t="s">
        <v>415</v>
      </c>
      <c r="DG1" t="s">
        <v>416</v>
      </c>
      <c r="DH1" t="s">
        <v>417</v>
      </c>
      <c r="DI1" t="s">
        <v>418</v>
      </c>
      <c r="DJ1" t="s">
        <v>419</v>
      </c>
      <c r="DK1" t="s">
        <v>420</v>
      </c>
      <c r="DL1" t="s">
        <v>421</v>
      </c>
      <c r="DM1" t="s">
        <v>422</v>
      </c>
      <c r="DN1" t="s">
        <v>423</v>
      </c>
      <c r="DO1" t="s">
        <v>424</v>
      </c>
      <c r="DP1" t="s">
        <v>425</v>
      </c>
      <c r="DQ1" t="s">
        <v>426</v>
      </c>
      <c r="DR1" t="s">
        <v>427</v>
      </c>
      <c r="DS1" t="s">
        <v>428</v>
      </c>
      <c r="DT1" t="s">
        <v>429</v>
      </c>
      <c r="DU1" s="687" t="s">
        <v>430</v>
      </c>
      <c r="DV1" t="s">
        <v>431</v>
      </c>
      <c r="DW1" t="s">
        <v>432</v>
      </c>
      <c r="DX1" t="s">
        <v>433</v>
      </c>
      <c r="DY1" t="s">
        <v>434</v>
      </c>
      <c r="DZ1" t="s">
        <v>435</v>
      </c>
      <c r="EA1" s="655" t="s">
        <v>436</v>
      </c>
      <c r="EB1" t="s">
        <v>437</v>
      </c>
      <c r="EC1" t="s">
        <v>438</v>
      </c>
      <c r="ED1" t="s">
        <v>439</v>
      </c>
      <c r="EE1" t="s">
        <v>440</v>
      </c>
      <c r="EF1" t="s">
        <v>441</v>
      </c>
      <c r="EG1" t="s">
        <v>442</v>
      </c>
      <c r="EH1" t="s">
        <v>443</v>
      </c>
      <c r="EI1" t="s">
        <v>444</v>
      </c>
      <c r="EJ1" t="s">
        <v>445</v>
      </c>
      <c r="EK1" t="s">
        <v>446</v>
      </c>
      <c r="EL1" t="s">
        <v>447</v>
      </c>
      <c r="EM1" t="s">
        <v>448</v>
      </c>
      <c r="EN1" t="s">
        <v>449</v>
      </c>
      <c r="EO1" t="s">
        <v>450</v>
      </c>
      <c r="EP1" t="s">
        <v>451</v>
      </c>
      <c r="EQ1" t="s">
        <v>452</v>
      </c>
      <c r="ER1" t="s">
        <v>453</v>
      </c>
      <c r="ES1" t="s">
        <v>454</v>
      </c>
      <c r="ET1" t="s">
        <v>455</v>
      </c>
      <c r="EU1" t="s">
        <v>456</v>
      </c>
      <c r="EV1" t="s">
        <v>457</v>
      </c>
      <c r="EW1" t="s">
        <v>458</v>
      </c>
      <c r="EX1" t="s">
        <v>459</v>
      </c>
      <c r="EY1" t="s">
        <v>460</v>
      </c>
      <c r="EZ1" t="s">
        <v>1029</v>
      </c>
      <c r="FA1" t="s">
        <v>1030</v>
      </c>
      <c r="FB1" t="s">
        <v>1031</v>
      </c>
    </row>
    <row r="2" spans="1:158" x14ac:dyDescent="0.25">
      <c r="B2" s="656">
        <f>'LIHTC Eligible Basis'!F11</f>
        <v>0</v>
      </c>
      <c r="C2" s="656">
        <f>'LIHTC Eligible Basis'!F12</f>
        <v>0</v>
      </c>
      <c r="D2" s="656">
        <f>'LIHTC Eligible Basis'!F13</f>
        <v>0</v>
      </c>
      <c r="E2" s="656">
        <f>'LIHTC Eligible Basis'!F14</f>
        <v>0</v>
      </c>
      <c r="F2" s="656">
        <f>'LIHTC Eligible Basis'!F15</f>
        <v>0</v>
      </c>
      <c r="G2" s="656">
        <f>'LIHTC Eligible Basis'!F16</f>
        <v>0</v>
      </c>
      <c r="H2" s="656">
        <f>'LIHTC Eligible Basis'!F20</f>
        <v>0</v>
      </c>
      <c r="I2" s="656">
        <f>'LIHTC Eligible Basis'!F21</f>
        <v>0</v>
      </c>
      <c r="J2" s="656">
        <f>'LIHTC Eligible Basis'!F22</f>
        <v>0</v>
      </c>
      <c r="K2" s="656">
        <f>'LIHTC Eligible Basis'!F23</f>
        <v>0</v>
      </c>
      <c r="L2" s="656">
        <f>'LIHTC Eligible Basis'!F24</f>
        <v>0</v>
      </c>
      <c r="M2" s="656">
        <f>'LIHTC Eligible Basis'!F25</f>
        <v>0</v>
      </c>
      <c r="N2" s="656">
        <f>'LIHTC Eligible Basis'!F26</f>
        <v>0</v>
      </c>
      <c r="O2" s="656">
        <f>'LIHTC Eligible Basis'!F27</f>
        <v>0</v>
      </c>
      <c r="P2" s="656">
        <f>'LIHTC Eligible Basis'!F28</f>
        <v>0</v>
      </c>
      <c r="Q2" s="656">
        <f>'LIHTC Eligible Basis'!F29</f>
        <v>0</v>
      </c>
      <c r="R2" s="656">
        <f>'LIHTC Eligible Basis'!F30</f>
        <v>0</v>
      </c>
      <c r="S2" s="656">
        <f>'LIHTC Eligible Basis'!F31</f>
        <v>0</v>
      </c>
      <c r="T2" s="656">
        <f>'LIHTC Eligible Basis'!F32</f>
        <v>0</v>
      </c>
      <c r="U2" s="656">
        <f>'LIHTC Eligible Basis'!F33</f>
        <v>0</v>
      </c>
      <c r="V2" s="656">
        <f>'LIHTC Eligible Basis'!F34</f>
        <v>0</v>
      </c>
      <c r="W2" s="656">
        <f>'LIHTC Eligible Basis'!F35</f>
        <v>0</v>
      </c>
      <c r="X2" s="656">
        <f>'LIHTC Eligible Basis'!F39</f>
        <v>0</v>
      </c>
      <c r="Y2" s="656">
        <f>'LIHTC Eligible Basis'!F40</f>
        <v>0</v>
      </c>
      <c r="Z2" s="656">
        <f>'LIHTC Eligible Basis'!F41</f>
        <v>0</v>
      </c>
      <c r="AA2" s="656">
        <f>'LIHTC Eligible Basis'!F42</f>
        <v>0</v>
      </c>
      <c r="AB2" s="656">
        <f>'LIHTC Eligible Basis'!F43</f>
        <v>0</v>
      </c>
      <c r="AC2" s="656">
        <f>'LIHTC Eligible Basis'!F44</f>
        <v>0</v>
      </c>
      <c r="AD2" s="656">
        <f>'LIHTC Eligible Basis'!F45</f>
        <v>0</v>
      </c>
      <c r="AE2" s="656">
        <f>'LIHTC Eligible Basis'!F46</f>
        <v>0</v>
      </c>
      <c r="AF2" s="656">
        <f>'LIHTC Eligible Basis'!F47</f>
        <v>0</v>
      </c>
      <c r="AG2" s="656">
        <f>'LIHTC Eligible Basis'!F48</f>
        <v>0</v>
      </c>
      <c r="AH2" s="656">
        <f>'LIHTC Eligible Basis'!F49</f>
        <v>0</v>
      </c>
      <c r="AI2" s="656">
        <f>'LIHTC Eligible Basis'!F50</f>
        <v>0</v>
      </c>
      <c r="AJ2" s="656">
        <f>'LIHTC Eligible Basis'!F51</f>
        <v>0</v>
      </c>
      <c r="AK2" s="656">
        <f>'LIHTC Eligible Basis'!F55</f>
        <v>0</v>
      </c>
      <c r="AL2" s="656">
        <f>'LIHTC Eligible Basis'!F56</f>
        <v>0</v>
      </c>
      <c r="AM2" s="656">
        <f>'LIHTC Eligible Basis'!F60</f>
        <v>0</v>
      </c>
      <c r="AN2" s="656">
        <f>'LIHTC Eligible Basis'!F61</f>
        <v>0</v>
      </c>
      <c r="AO2" s="656">
        <f>'LIHTC Eligible Basis'!F62</f>
        <v>0</v>
      </c>
      <c r="AP2" s="656">
        <f>'LIHTC Eligible Basis'!F63</f>
        <v>0</v>
      </c>
      <c r="AQ2" s="656">
        <f>'LIHTC Eligible Basis'!F64</f>
        <v>0</v>
      </c>
      <c r="AR2" s="656">
        <f>'LIHTC Eligible Basis'!F68</f>
        <v>0</v>
      </c>
      <c r="AS2" s="656">
        <f>'LIHTC Eligible Basis'!F69</f>
        <v>0</v>
      </c>
      <c r="AT2" s="656">
        <f>'LIHTC Eligible Basis'!F70</f>
        <v>0</v>
      </c>
      <c r="AU2" s="656">
        <f>'LIHTC Eligible Basis'!F71</f>
        <v>0</v>
      </c>
      <c r="AV2" s="656">
        <f>'LIHTC Eligible Basis'!F72</f>
        <v>0</v>
      </c>
      <c r="AW2" s="656">
        <f>'LIHTC Eligible Basis'!F73</f>
        <v>0</v>
      </c>
      <c r="AX2" s="656">
        <f>'LIHTC Eligible Basis'!F74</f>
        <v>0</v>
      </c>
      <c r="AY2" s="656">
        <f>'LIHTC Eligible Basis'!F75</f>
        <v>0</v>
      </c>
      <c r="AZ2" s="656">
        <f>'LIHTC Eligible Basis'!F79</f>
        <v>0</v>
      </c>
      <c r="BA2" s="656">
        <f>'LIHTC Eligible Basis'!F80</f>
        <v>0</v>
      </c>
      <c r="BB2" s="656">
        <f>'LIHTC Eligible Basis'!F81</f>
        <v>0</v>
      </c>
      <c r="BC2" s="656">
        <f>'LIHTC Eligible Basis'!F85</f>
        <v>0</v>
      </c>
      <c r="BD2" s="656">
        <f>'LIHTC Eligible Basis'!F86</f>
        <v>0</v>
      </c>
      <c r="BE2" s="656">
        <f>'LIHTC Eligible Basis'!F87</f>
        <v>0</v>
      </c>
      <c r="BF2" s="656">
        <f>'LIHTC Eligible Basis'!F88</f>
        <v>0</v>
      </c>
      <c r="BG2" s="656">
        <f>'LIHTC Eligible Basis'!F89</f>
        <v>0</v>
      </c>
      <c r="BH2" s="656">
        <f>'LIHTC Eligible Basis'!F90</f>
        <v>0</v>
      </c>
      <c r="BI2" s="656">
        <f>'LIHTC Eligible Basis'!F91</f>
        <v>0</v>
      </c>
      <c r="BJ2" s="656">
        <f>'LIHTC Eligible Basis'!F92</f>
        <v>0</v>
      </c>
      <c r="BK2" s="656">
        <f>'LIHTC Eligible Basis'!F93</f>
        <v>0</v>
      </c>
      <c r="BL2" s="656">
        <f>'LIHTC Eligible Basis'!F95</f>
        <v>0</v>
      </c>
      <c r="BM2" s="656">
        <f>'LIHTC Eligible Basis'!F96</f>
        <v>0</v>
      </c>
      <c r="BN2" s="656">
        <f>'LIHTC Eligible Basis'!F100</f>
        <v>0</v>
      </c>
      <c r="BO2" s="656">
        <f>'LIHTC Eligible Basis'!F101</f>
        <v>0</v>
      </c>
      <c r="BP2" s="656">
        <f>'LIHTC Eligible Basis'!F102</f>
        <v>0</v>
      </c>
      <c r="BQ2" s="656">
        <f>'LIHTC Eligible Basis'!F103</f>
        <v>0</v>
      </c>
      <c r="BR2" s="656">
        <f>'LIHTC Eligible Basis'!F104</f>
        <v>0</v>
      </c>
      <c r="BS2" s="656">
        <f>'LIHTC Eligible Basis'!F105</f>
        <v>0</v>
      </c>
      <c r="BT2" s="656">
        <f>'LIHTC Eligible Basis'!F106</f>
        <v>0</v>
      </c>
      <c r="BU2" s="656">
        <f>'LIHTC Eligible Basis'!G12</f>
        <v>0</v>
      </c>
      <c r="BV2" s="656">
        <f>'LIHTC Eligible Basis'!G13</f>
        <v>0</v>
      </c>
      <c r="BW2" s="656">
        <f>'LIHTC Eligible Basis'!G14</f>
        <v>0</v>
      </c>
      <c r="BX2" s="656">
        <f>'LIHTC Eligible Basis'!G15</f>
        <v>0</v>
      </c>
      <c r="BY2" s="656">
        <f>'LIHTC Eligible Basis'!G16</f>
        <v>0</v>
      </c>
      <c r="BZ2" s="656">
        <f>'LIHTC Eligible Basis'!G20</f>
        <v>0</v>
      </c>
      <c r="CA2" s="656">
        <f>'LIHTC Eligible Basis'!G21</f>
        <v>0</v>
      </c>
      <c r="CB2" s="656">
        <f>'LIHTC Eligible Basis'!G22</f>
        <v>0</v>
      </c>
      <c r="CC2" s="656">
        <f>'LIHTC Eligible Basis'!G23</f>
        <v>0</v>
      </c>
      <c r="CD2" s="656">
        <f>'LIHTC Eligible Basis'!G24</f>
        <v>0</v>
      </c>
      <c r="CE2" s="656">
        <f>'LIHTC Eligible Basis'!G25</f>
        <v>0</v>
      </c>
      <c r="CF2" s="656">
        <f>'LIHTC Eligible Basis'!G26</f>
        <v>0</v>
      </c>
      <c r="CG2" s="656">
        <f>'LIHTC Eligible Basis'!G27</f>
        <v>0</v>
      </c>
      <c r="CH2" s="656">
        <f>'LIHTC Eligible Basis'!G28</f>
        <v>0</v>
      </c>
      <c r="CI2" s="656">
        <f>'LIHTC Eligible Basis'!G30</f>
        <v>0</v>
      </c>
      <c r="CJ2" s="656">
        <f>'LIHTC Eligible Basis'!G31</f>
        <v>0</v>
      </c>
      <c r="CK2" s="656">
        <f>'LIHTC Eligible Basis'!G32</f>
        <v>0</v>
      </c>
      <c r="CL2" s="656">
        <f>'LIHTC Eligible Basis'!G33</f>
        <v>0</v>
      </c>
      <c r="CM2" s="656">
        <f>'LIHTC Eligible Basis'!G34</f>
        <v>0</v>
      </c>
      <c r="CN2" s="656">
        <f>'LIHTC Eligible Basis'!G35</f>
        <v>0</v>
      </c>
      <c r="CO2" s="656">
        <f>'LIHTC Eligible Basis'!G40</f>
        <v>0</v>
      </c>
      <c r="CP2" s="656">
        <f>'LIHTC Eligible Basis'!G41</f>
        <v>0</v>
      </c>
      <c r="CQ2" s="656">
        <f>'LIHTC Eligible Basis'!G42</f>
        <v>0</v>
      </c>
      <c r="CR2" s="656">
        <f>'LIHTC Eligible Basis'!G43</f>
        <v>0</v>
      </c>
      <c r="CS2" s="656">
        <f>'LIHTC Eligible Basis'!G44</f>
        <v>0</v>
      </c>
      <c r="CT2" s="656">
        <f>'LIHTC Eligible Basis'!G45</f>
        <v>0</v>
      </c>
      <c r="CU2" s="656">
        <f>'LIHTC Eligible Basis'!G46</f>
        <v>0</v>
      </c>
      <c r="CV2" s="656">
        <f>'LIHTC Eligible Basis'!G47</f>
        <v>0</v>
      </c>
      <c r="CW2" s="656">
        <f>'LIHTC Eligible Basis'!G48</f>
        <v>0</v>
      </c>
      <c r="CX2" s="656">
        <f>'LIHTC Eligible Basis'!G49</f>
        <v>0</v>
      </c>
      <c r="CY2" s="656">
        <f>'LIHTC Eligible Basis'!G50</f>
        <v>0</v>
      </c>
      <c r="CZ2" s="656">
        <f>'LIHTC Eligible Basis'!G51</f>
        <v>0</v>
      </c>
      <c r="DA2" s="656">
        <f>'LIHTC Eligible Basis'!G60</f>
        <v>0</v>
      </c>
      <c r="DB2" s="656">
        <f>'LIHTC Eligible Basis'!G61</f>
        <v>0</v>
      </c>
      <c r="DC2" s="656">
        <f>'LIHTC Eligible Basis'!G62</f>
        <v>0</v>
      </c>
      <c r="DD2" s="656">
        <f>'LIHTC Eligible Basis'!G63</f>
        <v>0</v>
      </c>
      <c r="DE2" s="656">
        <f>'LIHTC Eligible Basis'!G85</f>
        <v>0</v>
      </c>
      <c r="DF2" s="656">
        <f>'LIHTC Eligible Basis'!G86</f>
        <v>0</v>
      </c>
      <c r="DG2" s="656">
        <f>'LIHTC Eligible Basis'!G87</f>
        <v>0</v>
      </c>
      <c r="DH2" s="656">
        <f>'LIHTC Eligible Basis'!G88</f>
        <v>0</v>
      </c>
      <c r="DI2" s="656">
        <f>'LIHTC Eligible Basis'!G89</f>
        <v>0</v>
      </c>
      <c r="DJ2" s="656">
        <f>'LIHTC Eligible Basis'!G90</f>
        <v>0</v>
      </c>
      <c r="DK2" s="656">
        <f>'LIHTC Eligible Basis'!G91</f>
        <v>0</v>
      </c>
      <c r="DL2" s="656">
        <f>'LIHTC Eligible Basis'!G93</f>
        <v>0</v>
      </c>
      <c r="DM2" s="656">
        <f>'LIHTC Eligible Basis'!H20</f>
        <v>0</v>
      </c>
      <c r="DN2" s="656">
        <f>'LIHTC Eligible Basis'!H21</f>
        <v>0</v>
      </c>
      <c r="DO2" s="656">
        <f>'LIHTC Eligible Basis'!H22</f>
        <v>0</v>
      </c>
      <c r="DP2" s="656">
        <f>'LIHTC Eligible Basis'!H23</f>
        <v>0</v>
      </c>
      <c r="DQ2" s="656">
        <f>'LIHTC Eligible Basis'!H24</f>
        <v>0</v>
      </c>
      <c r="DR2" s="656">
        <f>'LIHTC Eligible Basis'!H25</f>
        <v>0</v>
      </c>
      <c r="DS2" s="656">
        <f>'LIHTC Eligible Basis'!H26</f>
        <v>0</v>
      </c>
      <c r="DT2" s="656">
        <f>'LIHTC Eligible Basis'!H27</f>
        <v>0</v>
      </c>
      <c r="DU2" s="656">
        <f>'LIHTC Eligible Basis'!H28</f>
        <v>0</v>
      </c>
      <c r="DV2" s="656">
        <f>'LIHTC Eligible Basis'!H30</f>
        <v>0</v>
      </c>
      <c r="DW2" s="656">
        <f>'LIHTC Eligible Basis'!H31</f>
        <v>0</v>
      </c>
      <c r="DX2" s="656">
        <f>'LIHTC Eligible Basis'!H32</f>
        <v>0</v>
      </c>
      <c r="DY2" s="656">
        <f>'LIHTC Eligible Basis'!H33</f>
        <v>0</v>
      </c>
      <c r="DZ2" s="656">
        <f>'LIHTC Eligible Basis'!H34</f>
        <v>0</v>
      </c>
      <c r="EA2" s="656">
        <f>'LIHTC Eligible Basis'!H35</f>
        <v>0</v>
      </c>
      <c r="EB2" s="656">
        <f>'LIHTC Eligible Basis'!H40</f>
        <v>0</v>
      </c>
      <c r="EC2" s="656">
        <f>'LIHTC Eligible Basis'!H41</f>
        <v>0</v>
      </c>
      <c r="ED2" s="656">
        <f>'LIHTC Eligible Basis'!H42</f>
        <v>0</v>
      </c>
      <c r="EE2" s="656">
        <f>'LIHTC Eligible Basis'!H43</f>
        <v>0</v>
      </c>
      <c r="EF2" s="656">
        <f>'LIHTC Eligible Basis'!H44</f>
        <v>0</v>
      </c>
      <c r="EG2" s="656">
        <f>'LIHTC Eligible Basis'!H45</f>
        <v>0</v>
      </c>
      <c r="EH2" s="656">
        <f>'LIHTC Eligible Basis'!H46</f>
        <v>0</v>
      </c>
      <c r="EI2" s="656">
        <f>'LIHTC Eligible Basis'!H47</f>
        <v>0</v>
      </c>
      <c r="EJ2" s="656">
        <f>'LIHTC Eligible Basis'!H48</f>
        <v>0</v>
      </c>
      <c r="EK2" s="656">
        <f>'LIHTC Eligible Basis'!H49</f>
        <v>0</v>
      </c>
      <c r="EL2" s="656">
        <f>'LIHTC Eligible Basis'!H50</f>
        <v>0</v>
      </c>
      <c r="EM2" s="656">
        <f>'LIHTC Eligible Basis'!H51</f>
        <v>0</v>
      </c>
      <c r="EN2" s="656">
        <f>'LIHTC Eligible Basis'!H60</f>
        <v>0</v>
      </c>
      <c r="EO2" s="656">
        <f>'LIHTC Eligible Basis'!H61</f>
        <v>0</v>
      </c>
      <c r="EP2" s="656">
        <f>'LIHTC Eligible Basis'!H62</f>
        <v>0</v>
      </c>
      <c r="EQ2" s="656">
        <f>'LIHTC Eligible Basis'!H63</f>
        <v>0</v>
      </c>
      <c r="ER2" s="656">
        <f>'LIHTC Eligible Basis'!H85</f>
        <v>0</v>
      </c>
      <c r="ES2" s="656">
        <f>'LIHTC Eligible Basis'!H86</f>
        <v>0</v>
      </c>
      <c r="ET2" s="656">
        <f>'LIHTC Eligible Basis'!H87</f>
        <v>0</v>
      </c>
      <c r="EU2" s="656">
        <f>'LIHTC Eligible Basis'!H88</f>
        <v>0</v>
      </c>
      <c r="EV2" s="656">
        <f>'LIHTC Eligible Basis'!H89</f>
        <v>0</v>
      </c>
      <c r="EW2" s="656">
        <f>'LIHTC Eligible Basis'!H90</f>
        <v>0</v>
      </c>
      <c r="EX2" s="656">
        <f>'LIHTC Eligible Basis'!H91</f>
        <v>0</v>
      </c>
      <c r="EY2" s="656">
        <f>'LIHTC Eligible Basis'!H93</f>
        <v>0</v>
      </c>
      <c r="EZ2" s="656">
        <f>'LIHTC Eligible Basis'!F94</f>
        <v>0</v>
      </c>
      <c r="FA2" s="656">
        <f>'LIHTC Eligible Basis'!G94</f>
        <v>0</v>
      </c>
      <c r="FB2" s="656">
        <f>'LIHTC Eligible Basis'!H94</f>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1"/>
  <dimension ref="A1:F40"/>
  <sheetViews>
    <sheetView showGridLines="0" zoomScale="80" zoomScaleNormal="80" workbookViewId="0">
      <selection sqref="A1:E1"/>
    </sheetView>
  </sheetViews>
  <sheetFormatPr defaultColWidth="9.140625" defaultRowHeight="15" x14ac:dyDescent="0.25"/>
  <cols>
    <col min="1" max="1" width="1.42578125" style="184" customWidth="1"/>
    <col min="2" max="2" width="13.85546875" style="235" customWidth="1"/>
    <col min="3" max="3" width="56.5703125" style="235" customWidth="1"/>
    <col min="4" max="4" width="15.85546875" style="235" bestFit="1" customWidth="1"/>
    <col min="5" max="5" width="16.85546875" style="236" customWidth="1"/>
    <col min="6" max="6" width="13.140625" style="235" customWidth="1"/>
    <col min="7" max="16384" width="9.140625" style="190"/>
  </cols>
  <sheetData>
    <row r="1" spans="1:6" ht="18.75" x14ac:dyDescent="0.2">
      <c r="A1" s="979" t="s">
        <v>461</v>
      </c>
      <c r="B1" s="980"/>
      <c r="C1" s="980"/>
      <c r="D1" s="980"/>
      <c r="E1" s="980"/>
      <c r="F1" s="782"/>
    </row>
    <row r="2" spans="1:6" ht="18.75" x14ac:dyDescent="0.2">
      <c r="A2" s="779"/>
      <c r="B2" s="780"/>
      <c r="C2" s="780"/>
      <c r="D2" s="780"/>
      <c r="E2" s="780"/>
      <c r="F2" s="782"/>
    </row>
    <row r="4" spans="1:6" x14ac:dyDescent="0.25">
      <c r="A4" s="184" t="s">
        <v>462</v>
      </c>
      <c r="B4" s="190"/>
      <c r="C4" s="190"/>
      <c r="D4" s="190"/>
      <c r="E4" s="186"/>
      <c r="F4" s="190"/>
    </row>
    <row r="5" spans="1:6" ht="15" customHeight="1" x14ac:dyDescent="0.25">
      <c r="B5" s="981" t="s">
        <v>463</v>
      </c>
      <c r="C5" s="981"/>
      <c r="D5" s="185" t="s">
        <v>464</v>
      </c>
      <c r="E5" s="186"/>
      <c r="F5" s="190"/>
    </row>
    <row r="6" spans="1:6" x14ac:dyDescent="0.25">
      <c r="B6" s="781"/>
      <c r="C6" s="781"/>
      <c r="D6" s="781"/>
      <c r="E6" s="190"/>
      <c r="F6" s="190"/>
    </row>
    <row r="7" spans="1:6" ht="30" x14ac:dyDescent="0.2">
      <c r="A7" s="187" t="s">
        <v>465</v>
      </c>
      <c r="B7" s="188"/>
      <c r="C7" s="188"/>
      <c r="D7" s="189" t="s">
        <v>110</v>
      </c>
      <c r="E7" s="230" t="s">
        <v>466</v>
      </c>
      <c r="F7" s="190"/>
    </row>
    <row r="8" spans="1:6" x14ac:dyDescent="0.25">
      <c r="B8" s="190"/>
      <c r="C8" s="190"/>
      <c r="D8" s="191"/>
      <c r="E8" s="231"/>
      <c r="F8" s="190"/>
    </row>
    <row r="9" spans="1:6" x14ac:dyDescent="0.25">
      <c r="B9" s="184" t="s">
        <v>940</v>
      </c>
      <c r="C9" s="190"/>
      <c r="D9" s="192">
        <f>'LIHTC Eligible Basis'!G113</f>
        <v>0</v>
      </c>
      <c r="E9" s="192">
        <f>'LIHTC Eligible Basis'!H113</f>
        <v>0</v>
      </c>
      <c r="F9" s="190"/>
    </row>
    <row r="10" spans="1:6" x14ac:dyDescent="0.25">
      <c r="B10" s="190" t="s">
        <v>467</v>
      </c>
      <c r="C10" s="190"/>
      <c r="D10" s="193">
        <v>0</v>
      </c>
      <c r="E10" s="193">
        <v>0</v>
      </c>
      <c r="F10" s="190"/>
    </row>
    <row r="11" spans="1:6" x14ac:dyDescent="0.25">
      <c r="B11" s="190" t="s">
        <v>468</v>
      </c>
      <c r="C11" s="190"/>
      <c r="D11" s="193">
        <v>0</v>
      </c>
      <c r="E11" s="193">
        <v>0</v>
      </c>
      <c r="F11" s="190"/>
    </row>
    <row r="12" spans="1:6" ht="24.75" customHeight="1" x14ac:dyDescent="0.25">
      <c r="B12" s="982" t="s">
        <v>469</v>
      </c>
      <c r="C12" s="982"/>
      <c r="D12" s="193">
        <v>0</v>
      </c>
      <c r="E12" s="193">
        <v>0</v>
      </c>
      <c r="F12" s="190"/>
    </row>
    <row r="13" spans="1:6" x14ac:dyDescent="0.25">
      <c r="B13" s="194" t="s">
        <v>470</v>
      </c>
      <c r="C13" s="194"/>
      <c r="D13" s="195">
        <v>0</v>
      </c>
      <c r="E13" s="195">
        <v>0</v>
      </c>
      <c r="F13" s="190"/>
    </row>
    <row r="14" spans="1:6" x14ac:dyDescent="0.25">
      <c r="B14" s="184" t="s">
        <v>471</v>
      </c>
      <c r="C14" s="190"/>
      <c r="D14" s="192">
        <f>SUM(D9,D10:D13)</f>
        <v>0</v>
      </c>
      <c r="E14" s="192">
        <f>SUM(E9,E10:E13)</f>
        <v>0</v>
      </c>
      <c r="F14" s="190"/>
    </row>
    <row r="15" spans="1:6" x14ac:dyDescent="0.25">
      <c r="B15" s="190"/>
      <c r="C15" s="190"/>
      <c r="D15" s="192"/>
      <c r="E15" s="192"/>
      <c r="F15" s="190"/>
    </row>
    <row r="16" spans="1:6" x14ac:dyDescent="0.25">
      <c r="B16" s="190" t="str">
        <f>B14</f>
        <v>Adjusted Eligible Basis</v>
      </c>
      <c r="C16" s="190"/>
      <c r="D16" s="192">
        <f>D14</f>
        <v>0</v>
      </c>
      <c r="E16" s="192">
        <f>E14</f>
        <v>0</v>
      </c>
      <c r="F16" s="190"/>
    </row>
    <row r="17" spans="1:6" x14ac:dyDescent="0.25">
      <c r="B17" s="190" t="s">
        <v>472</v>
      </c>
      <c r="C17" s="190"/>
      <c r="D17" s="394">
        <v>1</v>
      </c>
      <c r="E17" s="196">
        <f>IF(D5="yes", 130%, 100%)</f>
        <v>1</v>
      </c>
      <c r="F17" s="190"/>
    </row>
    <row r="18" spans="1:6" x14ac:dyDescent="0.25">
      <c r="B18" s="194" t="s">
        <v>953</v>
      </c>
      <c r="C18" s="194"/>
      <c r="D18" s="197">
        <v>1</v>
      </c>
      <c r="E18" s="197">
        <v>1</v>
      </c>
      <c r="F18" s="190"/>
    </row>
    <row r="19" spans="1:6" x14ac:dyDescent="0.25">
      <c r="B19" s="184" t="s">
        <v>473</v>
      </c>
      <c r="C19" s="190"/>
      <c r="D19" s="192">
        <f>(D16*D17)*D18</f>
        <v>0</v>
      </c>
      <c r="E19" s="192">
        <f>(E16*E17)*E18</f>
        <v>0</v>
      </c>
      <c r="F19" s="190"/>
    </row>
    <row r="20" spans="1:6" x14ac:dyDescent="0.25">
      <c r="B20" s="190"/>
      <c r="C20" s="190"/>
      <c r="D20" s="190"/>
      <c r="E20" s="190"/>
      <c r="F20" s="190"/>
    </row>
    <row r="21" spans="1:6" x14ac:dyDescent="0.25">
      <c r="B21" s="190" t="s">
        <v>473</v>
      </c>
      <c r="C21" s="190"/>
      <c r="D21" s="232">
        <f>D19</f>
        <v>0</v>
      </c>
      <c r="E21" s="232">
        <f>E19</f>
        <v>0</v>
      </c>
      <c r="F21" s="190"/>
    </row>
    <row r="22" spans="1:6" x14ac:dyDescent="0.25">
      <c r="B22" s="194" t="s">
        <v>474</v>
      </c>
      <c r="C22" s="194"/>
      <c r="D22" s="395">
        <v>0.04</v>
      </c>
      <c r="E22" s="395">
        <v>0.04</v>
      </c>
      <c r="F22" s="190"/>
    </row>
    <row r="23" spans="1:6" x14ac:dyDescent="0.25">
      <c r="B23" s="184" t="s">
        <v>475</v>
      </c>
      <c r="C23" s="190"/>
      <c r="D23" s="192">
        <f>D21*D22</f>
        <v>0</v>
      </c>
      <c r="E23" s="192">
        <f>E21*E22</f>
        <v>0</v>
      </c>
      <c r="F23" s="190"/>
    </row>
    <row r="24" spans="1:6" x14ac:dyDescent="0.25">
      <c r="B24" s="190"/>
      <c r="C24" s="190"/>
      <c r="D24" s="190"/>
      <c r="E24" s="190"/>
      <c r="F24" s="190"/>
    </row>
    <row r="25" spans="1:6" x14ac:dyDescent="0.25">
      <c r="B25" s="184" t="s">
        <v>476</v>
      </c>
      <c r="C25" s="190"/>
      <c r="D25" s="190"/>
      <c r="E25" s="204">
        <f>D23+E23</f>
        <v>0</v>
      </c>
      <c r="F25" s="190"/>
    </row>
    <row r="26" spans="1:6" x14ac:dyDescent="0.25">
      <c r="B26" s="190"/>
      <c r="C26" s="190"/>
      <c r="D26" s="190"/>
      <c r="E26" s="190"/>
      <c r="F26" s="190"/>
    </row>
    <row r="27" spans="1:6" ht="30" customHeight="1" x14ac:dyDescent="0.2">
      <c r="A27" s="187" t="s">
        <v>477</v>
      </c>
      <c r="B27" s="198"/>
      <c r="C27" s="198"/>
      <c r="D27" s="198"/>
      <c r="E27" s="199"/>
      <c r="F27" s="190"/>
    </row>
    <row r="28" spans="1:6" x14ac:dyDescent="0.25">
      <c r="B28" s="190"/>
      <c r="C28" s="190"/>
      <c r="D28" s="190"/>
      <c r="E28" s="186"/>
      <c r="F28" s="190"/>
    </row>
    <row r="29" spans="1:6" x14ac:dyDescent="0.25">
      <c r="B29" s="190" t="s">
        <v>478</v>
      </c>
      <c r="C29" s="190"/>
      <c r="D29" s="190"/>
      <c r="E29" s="192">
        <f>'Sources and Uses'!K119</f>
        <v>0</v>
      </c>
      <c r="F29" s="186"/>
    </row>
    <row r="30" spans="1:6" x14ac:dyDescent="0.25">
      <c r="B30" s="200" t="s">
        <v>941</v>
      </c>
      <c r="C30" s="194"/>
      <c r="D30" s="194"/>
      <c r="E30" s="233">
        <f>-('Financing Terms'!H16)</f>
        <v>0</v>
      </c>
      <c r="F30" s="190"/>
    </row>
    <row r="31" spans="1:6" x14ac:dyDescent="0.25">
      <c r="B31" s="184" t="s">
        <v>479</v>
      </c>
      <c r="C31" s="184"/>
      <c r="D31" s="184"/>
      <c r="E31" s="192">
        <f>SUM(E29:E30)</f>
        <v>0</v>
      </c>
      <c r="F31" s="190"/>
    </row>
    <row r="32" spans="1:6" x14ac:dyDescent="0.25">
      <c r="B32" s="190"/>
      <c r="C32" s="190"/>
      <c r="D32" s="190"/>
      <c r="E32" s="192"/>
      <c r="F32" s="190"/>
    </row>
    <row r="33" spans="1:6" x14ac:dyDescent="0.25">
      <c r="B33" s="190" t="s">
        <v>479</v>
      </c>
      <c r="C33" s="190"/>
      <c r="D33" s="190"/>
      <c r="E33" s="192">
        <f>E31</f>
        <v>0</v>
      </c>
      <c r="F33" s="190"/>
    </row>
    <row r="34" spans="1:6" x14ac:dyDescent="0.25">
      <c r="B34" s="190" t="s">
        <v>480</v>
      </c>
      <c r="C34" s="201"/>
      <c r="D34" s="190"/>
      <c r="E34" s="202"/>
      <c r="F34" s="190"/>
    </row>
    <row r="35" spans="1:6" x14ac:dyDescent="0.25">
      <c r="B35" s="194" t="s">
        <v>481</v>
      </c>
      <c r="C35" s="194"/>
      <c r="D35" s="194"/>
      <c r="E35" s="203">
        <v>10</v>
      </c>
      <c r="F35" s="190"/>
    </row>
    <row r="36" spans="1:6" x14ac:dyDescent="0.25">
      <c r="B36" s="184" t="s">
        <v>482</v>
      </c>
      <c r="C36" s="190"/>
      <c r="D36" s="190"/>
      <c r="E36" s="204">
        <f>IFERROR(E33/E34/10, 0)</f>
        <v>0</v>
      </c>
      <c r="F36" s="190"/>
    </row>
    <row r="37" spans="1:6" ht="15.75" thickBot="1" x14ac:dyDescent="0.3">
      <c r="B37" s="190"/>
      <c r="C37" s="190"/>
      <c r="D37" s="190"/>
      <c r="E37" s="190"/>
      <c r="F37" s="186"/>
    </row>
    <row r="38" spans="1:6" s="234" customFormat="1" ht="30" customHeight="1" thickBot="1" x14ac:dyDescent="0.3">
      <c r="A38" s="205" t="s">
        <v>483</v>
      </c>
      <c r="B38" s="206"/>
      <c r="C38" s="206"/>
      <c r="D38" s="207"/>
      <c r="E38" s="208">
        <f>MIN(E25,E36)</f>
        <v>0</v>
      </c>
    </row>
    <row r="39" spans="1:6" ht="15" customHeight="1" x14ac:dyDescent="0.2">
      <c r="A39" s="983"/>
      <c r="B39" s="983"/>
      <c r="C39" s="983"/>
      <c r="D39" s="983"/>
      <c r="E39" s="983"/>
      <c r="F39" s="190"/>
    </row>
    <row r="40" spans="1:6" x14ac:dyDescent="0.25">
      <c r="C40" s="650"/>
    </row>
  </sheetData>
  <sheetProtection algorithmName="SHA-512" hashValue="mJg0cfJKp+RVqXSrlhKbWmJw3Ojs9aqtMfToBp6iwrIudZHwuL/hd6Em0ljWOFKL69o687DgxamVBkWQ5CPa5g==" saltValue="2QZxfmgglwlznjhwM81u+A==" spinCount="100000" sheet="1" formatCells="0" formatColumns="0" formatRows="0"/>
  <customSheetViews>
    <customSheetView guid="{DFED3BBB-AA3A-47A0-B9A6-455515EE166B}" showGridLines="0" topLeftCell="A13">
      <selection sqref="A1:E1"/>
      <pageMargins left="0" right="0" top="0" bottom="0" header="0" footer="0"/>
      <headerFooter>
        <oddFooter>&amp;R&amp;A, &amp;P</oddFooter>
      </headerFooter>
    </customSheetView>
  </customSheetViews>
  <mergeCells count="4">
    <mergeCell ref="A1:E1"/>
    <mergeCell ref="B5:C5"/>
    <mergeCell ref="B12:C12"/>
    <mergeCell ref="A39:E39"/>
  </mergeCells>
  <pageMargins left="0.7" right="0.7" top="0.75" bottom="0.75" header="0.3" footer="0.3"/>
  <pageSetup scale="88" fitToHeight="0" orientation="portrait" r:id="rId1"/>
  <headerFooter differentFirst="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F2"/>
  <sheetViews>
    <sheetView topLeftCell="V1" workbookViewId="0">
      <selection activeCell="AE2" sqref="AE2"/>
    </sheetView>
  </sheetViews>
  <sheetFormatPr defaultRowHeight="15" x14ac:dyDescent="0.25"/>
  <cols>
    <col min="1" max="1" width="16.7109375" bestFit="1" customWidth="1"/>
    <col min="2" max="3" width="16" bestFit="1" customWidth="1"/>
    <col min="4" max="4" width="16.28515625" bestFit="1" customWidth="1"/>
    <col min="5" max="5" width="29.5703125" bestFit="1" customWidth="1"/>
    <col min="6" max="6" width="23.5703125" bestFit="1" customWidth="1"/>
    <col min="7" max="7" width="30.5703125" bestFit="1" customWidth="1"/>
    <col min="8" max="8" width="25.28515625" bestFit="1" customWidth="1"/>
    <col min="9" max="9" width="36.28515625" bestFit="1" customWidth="1"/>
    <col min="10" max="10" width="30.5703125" bestFit="1" customWidth="1"/>
    <col min="11" max="11" width="29.7109375" bestFit="1" customWidth="1"/>
    <col min="12" max="12" width="25.5703125" bestFit="1" customWidth="1"/>
    <col min="13" max="13" width="25.85546875" bestFit="1" customWidth="1"/>
    <col min="14" max="14" width="36.7109375" bestFit="1" customWidth="1"/>
    <col min="15" max="15" width="31.140625" bestFit="1" customWidth="1"/>
    <col min="16" max="16" width="30.28515625" bestFit="1" customWidth="1"/>
    <col min="17" max="17" width="26.140625" bestFit="1" customWidth="1"/>
    <col min="18" max="18" width="17.7109375" bestFit="1" customWidth="1"/>
    <col min="19" max="19" width="13.28515625" bestFit="1" customWidth="1"/>
    <col min="20" max="20" width="18.7109375" bestFit="1" customWidth="1"/>
    <col min="21" max="21" width="36.5703125" bestFit="1" customWidth="1"/>
    <col min="22" max="25" width="35.7109375" bestFit="1" customWidth="1"/>
    <col min="26" max="26" width="36.7109375" bestFit="1" customWidth="1"/>
    <col min="27" max="30" width="35.7109375" bestFit="1" customWidth="1"/>
    <col min="31" max="31" width="36.7109375" bestFit="1" customWidth="1"/>
  </cols>
  <sheetData>
    <row r="1" spans="1:32" x14ac:dyDescent="0.25">
      <c r="A1" t="s">
        <v>149</v>
      </c>
      <c r="B1" t="s">
        <v>484</v>
      </c>
      <c r="C1" t="s">
        <v>485</v>
      </c>
      <c r="D1" t="s">
        <v>486</v>
      </c>
      <c r="E1" t="s">
        <v>487</v>
      </c>
      <c r="F1" t="s">
        <v>488</v>
      </c>
      <c r="G1" t="s">
        <v>489</v>
      </c>
      <c r="H1" t="s">
        <v>490</v>
      </c>
      <c r="I1" t="s">
        <v>491</v>
      </c>
      <c r="J1" t="s">
        <v>492</v>
      </c>
      <c r="K1" t="s">
        <v>493</v>
      </c>
      <c r="L1" t="s">
        <v>494</v>
      </c>
      <c r="M1" t="s">
        <v>495</v>
      </c>
      <c r="N1" t="s">
        <v>496</v>
      </c>
      <c r="O1" t="s">
        <v>497</v>
      </c>
      <c r="P1" t="s">
        <v>498</v>
      </c>
      <c r="Q1" t="s">
        <v>499</v>
      </c>
      <c r="R1" t="s">
        <v>500</v>
      </c>
      <c r="S1" t="s">
        <v>501</v>
      </c>
      <c r="T1" t="s">
        <v>502</v>
      </c>
      <c r="U1" t="s">
        <v>503</v>
      </c>
      <c r="V1" t="s">
        <v>504</v>
      </c>
      <c r="W1" t="s">
        <v>505</v>
      </c>
      <c r="X1" t="s">
        <v>506</v>
      </c>
      <c r="Y1" t="s">
        <v>507</v>
      </c>
      <c r="Z1" t="s">
        <v>508</v>
      </c>
      <c r="AA1" t="s">
        <v>509</v>
      </c>
      <c r="AB1" t="s">
        <v>510</v>
      </c>
      <c r="AC1" t="s">
        <v>511</v>
      </c>
      <c r="AD1" t="s">
        <v>512</v>
      </c>
      <c r="AE1" t="s">
        <v>513</v>
      </c>
      <c r="AF1" t="s">
        <v>1026</v>
      </c>
    </row>
    <row r="2" spans="1:32" x14ac:dyDescent="0.25">
      <c r="B2" t="s">
        <v>514</v>
      </c>
      <c r="C2" t="s">
        <v>515</v>
      </c>
      <c r="E2" t="str">
        <f>'LIHTC Calc'!D5</f>
        <v>YES/NO</v>
      </c>
      <c r="F2" s="654">
        <f>'LIHTC Calc'!E34</f>
        <v>0</v>
      </c>
      <c r="G2">
        <f>'LIHTC Calc'!D10</f>
        <v>0</v>
      </c>
      <c r="H2">
        <f>'LIHTC Calc'!D11</f>
        <v>0</v>
      </c>
      <c r="I2">
        <f>'LIHTC Calc'!D12</f>
        <v>0</v>
      </c>
      <c r="J2">
        <f>'LIHTC Calc'!D13</f>
        <v>0</v>
      </c>
      <c r="K2">
        <f>('LIHTC Calc'!D18)*100</f>
        <v>100</v>
      </c>
      <c r="L2">
        <f>('LIHTC Calc'!D22)*100</f>
        <v>4</v>
      </c>
      <c r="M2">
        <f>'LIHTC Calc'!E11</f>
        <v>0</v>
      </c>
      <c r="N2">
        <f>'LIHTC Calc'!E12</f>
        <v>0</v>
      </c>
      <c r="O2">
        <f>'LIHTC Calc'!E13</f>
        <v>0</v>
      </c>
      <c r="P2">
        <f>('LIHTC Calc'!E18)*100</f>
        <v>100</v>
      </c>
      <c r="Q2">
        <f>('LIHTC Calc'!E22)*100</f>
        <v>4</v>
      </c>
      <c r="R2">
        <f>'LIHTC Calc'!E31</f>
        <v>0</v>
      </c>
      <c r="S2">
        <f>'LIHTC Calc'!E33</f>
        <v>0</v>
      </c>
      <c r="V2">
        <f>'TDC Limit Calc'!G14</f>
        <v>0</v>
      </c>
      <c r="W2">
        <f>'TDC Limit Calc'!H14</f>
        <v>0</v>
      </c>
      <c r="X2">
        <f>'TDC Limit Calc'!I14</f>
        <v>0</v>
      </c>
      <c r="Y2">
        <f>'TDC Limit Calc'!L14</f>
        <v>0</v>
      </c>
      <c r="Z2">
        <f>'TDC Limit Calc'!M14</f>
        <v>0</v>
      </c>
      <c r="AA2" s="227">
        <f>'TDC Limit Calc'!G17</f>
        <v>0</v>
      </c>
      <c r="AB2" s="227">
        <f>'TDC Limit Calc'!H17</f>
        <v>0</v>
      </c>
      <c r="AC2" s="227">
        <f>'TDC Limit Calc'!I17</f>
        <v>0</v>
      </c>
      <c r="AD2" s="227">
        <f>'TDC Limit Calc'!L17</f>
        <v>0</v>
      </c>
      <c r="AE2" s="227">
        <f>'TDC Limit Calc'!M17</f>
        <v>0</v>
      </c>
      <c r="AF2" t="str">
        <f>'TDC Limit Calc'!L11</f>
        <v>Select from list</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1"/>
  <dimension ref="A1:Q49"/>
  <sheetViews>
    <sheetView showGridLines="0" zoomScale="80" zoomScaleNormal="80" workbookViewId="0">
      <selection activeCell="L11" sqref="L11:M11"/>
    </sheetView>
  </sheetViews>
  <sheetFormatPr defaultColWidth="8.85546875" defaultRowHeight="15" x14ac:dyDescent="0.25"/>
  <cols>
    <col min="1" max="1" width="1.85546875" customWidth="1"/>
    <col min="2" max="2" width="4" customWidth="1"/>
    <col min="3" max="3" width="2.85546875" customWidth="1"/>
    <col min="4" max="4" width="1" customWidth="1"/>
    <col min="5" max="5" width="2.85546875" customWidth="1"/>
    <col min="6" max="6" width="10.42578125" customWidth="1"/>
    <col min="7" max="8" width="14.140625" customWidth="1"/>
    <col min="9" max="9" width="2.85546875" customWidth="1"/>
    <col min="10" max="10" width="1" customWidth="1"/>
    <col min="11" max="11" width="10.42578125" customWidth="1"/>
    <col min="12" max="13" width="14.140625" customWidth="1"/>
    <col min="14" max="14" width="1.85546875" customWidth="1"/>
  </cols>
  <sheetData>
    <row r="1" spans="1:15" ht="18.75" x14ac:dyDescent="0.3">
      <c r="A1" s="215"/>
      <c r="B1" s="888" t="s">
        <v>20</v>
      </c>
      <c r="C1" s="888"/>
      <c r="D1" s="888"/>
      <c r="E1" s="888"/>
      <c r="F1" s="888"/>
      <c r="G1" s="888"/>
      <c r="H1" s="888"/>
      <c r="I1" s="888"/>
      <c r="J1" s="888"/>
      <c r="K1" s="888"/>
      <c r="L1" s="888"/>
      <c r="M1" s="888"/>
    </row>
    <row r="2" spans="1:15" ht="15" customHeight="1" x14ac:dyDescent="0.25">
      <c r="A2" s="765"/>
      <c r="C2" s="765"/>
      <c r="D2" s="765"/>
      <c r="E2" s="765"/>
      <c r="F2" s="765"/>
      <c r="G2" s="765"/>
      <c r="H2" s="765"/>
      <c r="I2" s="765"/>
      <c r="J2" s="765"/>
      <c r="K2" s="765"/>
      <c r="L2" s="765"/>
      <c r="M2" s="765"/>
    </row>
    <row r="3" spans="1:15" x14ac:dyDescent="0.25">
      <c r="A3" s="765"/>
      <c r="B3" s="1005" t="s">
        <v>516</v>
      </c>
      <c r="C3" s="1006"/>
      <c r="D3" s="1006"/>
      <c r="E3" s="1006"/>
      <c r="F3" s="1006"/>
      <c r="G3" s="1006"/>
      <c r="H3" s="1006"/>
      <c r="I3" s="1006"/>
      <c r="J3" s="1006"/>
      <c r="K3" s="1006"/>
      <c r="L3" s="1006"/>
      <c r="M3" s="1007"/>
    </row>
    <row r="4" spans="1:15" ht="5.25" customHeight="1" x14ac:dyDescent="0.25">
      <c r="A4" s="765"/>
      <c r="B4" s="397"/>
      <c r="C4" s="398"/>
      <c r="D4" s="398"/>
      <c r="E4" s="398"/>
      <c r="F4" s="398"/>
      <c r="G4" s="398"/>
      <c r="H4" s="398"/>
      <c r="I4" s="398"/>
      <c r="J4" s="398"/>
      <c r="K4" s="398"/>
      <c r="L4" s="398"/>
      <c r="M4" s="399"/>
    </row>
    <row r="5" spans="1:15" x14ac:dyDescent="0.25">
      <c r="B5" s="400" t="s">
        <v>75</v>
      </c>
      <c r="C5" s="1008" t="s">
        <v>517</v>
      </c>
      <c r="D5" s="1008"/>
      <c r="E5" s="1008"/>
      <c r="F5" s="1008"/>
      <c r="G5" s="1008"/>
      <c r="H5" s="1008"/>
      <c r="I5" s="1008"/>
      <c r="J5" s="1008"/>
      <c r="K5" s="1008"/>
      <c r="L5" s="1008"/>
      <c r="M5" s="1009"/>
    </row>
    <row r="6" spans="1:15" x14ac:dyDescent="0.25">
      <c r="B6" s="400" t="s">
        <v>76</v>
      </c>
      <c r="C6" s="1010" t="s">
        <v>518</v>
      </c>
      <c r="D6" s="1010"/>
      <c r="E6" s="1010"/>
      <c r="F6" s="1010"/>
      <c r="G6" s="1010"/>
      <c r="H6" s="1010"/>
      <c r="I6" s="1010"/>
      <c r="J6" s="1010"/>
      <c r="K6" s="1010"/>
      <c r="L6" s="1010"/>
      <c r="M6" s="1011"/>
    </row>
    <row r="7" spans="1:15" ht="30" customHeight="1" x14ac:dyDescent="0.25">
      <c r="B7" s="401" t="s">
        <v>77</v>
      </c>
      <c r="C7" s="1012" t="s">
        <v>945</v>
      </c>
      <c r="D7" s="1012"/>
      <c r="E7" s="1012"/>
      <c r="F7" s="1012"/>
      <c r="G7" s="1012"/>
      <c r="H7" s="1012"/>
      <c r="I7" s="1012"/>
      <c r="J7" s="1012"/>
      <c r="K7" s="1012"/>
      <c r="L7" s="1012"/>
      <c r="M7" s="1013"/>
    </row>
    <row r="8" spans="1:15" x14ac:dyDescent="0.25">
      <c r="A8" s="402"/>
      <c r="B8" s="830" t="s">
        <v>78</v>
      </c>
      <c r="C8" s="1012" t="s">
        <v>946</v>
      </c>
      <c r="D8" s="1012"/>
      <c r="E8" s="1012"/>
      <c r="F8" s="1012"/>
      <c r="G8" s="1012"/>
      <c r="H8" s="1012"/>
      <c r="I8" s="1012"/>
      <c r="J8" s="1012"/>
      <c r="K8" s="1012"/>
      <c r="L8" s="1012"/>
      <c r="M8" s="1013"/>
    </row>
    <row r="9" spans="1:15" ht="9" customHeight="1" x14ac:dyDescent="0.25">
      <c r="A9" s="402"/>
      <c r="B9" s="403"/>
      <c r="C9" s="404"/>
      <c r="D9" s="404"/>
      <c r="E9" s="404"/>
      <c r="F9" s="404"/>
      <c r="G9" s="404"/>
      <c r="H9" s="404"/>
      <c r="I9" s="404"/>
      <c r="J9" s="404"/>
      <c r="K9" s="404"/>
      <c r="L9" s="404"/>
      <c r="M9" s="405"/>
    </row>
    <row r="10" spans="1:15" ht="15" customHeight="1" x14ac:dyDescent="0.25">
      <c r="A10" s="402"/>
      <c r="C10" s="406"/>
      <c r="D10" s="406"/>
      <c r="E10" s="406"/>
      <c r="F10" s="406"/>
      <c r="G10" s="406"/>
      <c r="H10" s="406"/>
      <c r="I10" s="406"/>
      <c r="J10" s="406"/>
      <c r="K10" s="406"/>
      <c r="L10" s="406"/>
      <c r="M10" s="406"/>
    </row>
    <row r="11" spans="1:15" ht="15" customHeight="1" x14ac:dyDescent="0.25">
      <c r="A11" s="402"/>
      <c r="B11" t="s">
        <v>519</v>
      </c>
      <c r="C11" s="406"/>
      <c r="D11" s="406"/>
      <c r="E11" s="406"/>
      <c r="F11" s="406"/>
      <c r="G11" s="406"/>
      <c r="H11" s="406"/>
      <c r="I11" s="406"/>
      <c r="J11" s="406"/>
      <c r="K11" s="406"/>
      <c r="L11" s="1019" t="s">
        <v>520</v>
      </c>
      <c r="M11" s="1020"/>
    </row>
    <row r="12" spans="1:15" ht="15" customHeight="1" x14ac:dyDescent="0.25">
      <c r="A12" s="402"/>
      <c r="C12" s="406"/>
      <c r="D12" s="406"/>
      <c r="E12" s="406"/>
      <c r="F12" s="406"/>
      <c r="G12" s="406"/>
      <c r="H12" s="406"/>
      <c r="I12" s="406"/>
      <c r="J12" s="406"/>
      <c r="K12" s="406"/>
      <c r="L12" s="406"/>
      <c r="M12" s="406"/>
    </row>
    <row r="13" spans="1:15" x14ac:dyDescent="0.25">
      <c r="G13" s="407" t="s">
        <v>87</v>
      </c>
      <c r="H13" s="407" t="s">
        <v>521</v>
      </c>
      <c r="I13" s="1021" t="s">
        <v>522</v>
      </c>
      <c r="J13" s="1021"/>
      <c r="K13" s="1021"/>
      <c r="L13" s="407" t="s">
        <v>523</v>
      </c>
      <c r="M13" s="407" t="s">
        <v>524</v>
      </c>
    </row>
    <row r="14" spans="1:15" ht="15" customHeight="1" x14ac:dyDescent="0.25">
      <c r="B14" s="1014" t="s">
        <v>525</v>
      </c>
      <c r="C14" s="1014"/>
      <c r="D14" s="1014"/>
      <c r="E14" s="1014"/>
      <c r="F14" s="1014"/>
      <c r="G14" s="237"/>
      <c r="H14" s="237"/>
      <c r="I14" s="1015"/>
      <c r="J14" s="1016"/>
      <c r="K14" s="1017"/>
      <c r="L14" s="237"/>
      <c r="M14" s="237"/>
      <c r="O14" s="827" t="str">
        <f>IF(SUM(G14:M14)=0, "", IF(SUM(G14:M14)='Project Rents'!D14,"","Error -&gt; The number of units do not match the total units from the Project Rents tab"))</f>
        <v/>
      </c>
    </row>
    <row r="15" spans="1:15" ht="21" customHeight="1" x14ac:dyDescent="0.25">
      <c r="B15" s="1014"/>
      <c r="C15" s="1014"/>
      <c r="D15" s="1014"/>
      <c r="E15" s="1014"/>
      <c r="F15" s="1014"/>
      <c r="G15" s="765"/>
      <c r="H15" s="765"/>
      <c r="I15" s="765"/>
      <c r="J15" s="765"/>
      <c r="K15" s="765"/>
      <c r="L15" s="765"/>
      <c r="M15" s="765"/>
    </row>
    <row r="16" spans="1:15" ht="8.85" customHeight="1" x14ac:dyDescent="0.25">
      <c r="B16" s="408"/>
      <c r="C16" s="408"/>
      <c r="D16" s="408"/>
      <c r="E16" s="408"/>
      <c r="F16" s="408"/>
      <c r="G16" s="765"/>
      <c r="H16" s="765"/>
      <c r="I16" s="765"/>
      <c r="J16" s="408"/>
      <c r="K16" s="765"/>
      <c r="L16" s="765"/>
      <c r="M16" s="765"/>
    </row>
    <row r="17" spans="1:17" ht="15" customHeight="1" x14ac:dyDescent="0.25">
      <c r="B17" s="1018" t="s">
        <v>526</v>
      </c>
      <c r="C17" s="1018"/>
      <c r="D17" s="1018"/>
      <c r="E17" s="1018"/>
      <c r="F17" s="1018"/>
      <c r="G17" s="409">
        <f>IF($L$11="Seattle",390885,IF($L$11="Balance of King",365355,IF($L$11="Metro",351670,IF($L$11="Balance of State",315330, IF($L$11="Select from List",0)))))</f>
        <v>0</v>
      </c>
      <c r="H17" s="409">
        <f>IF($L$11="Seattle",447005, IF($L$11="Balance of King",422970,IF($L$11="Metro",410205,IF($L$11="Balance of State",355695,IF($L$11="Select from List",0)))))</f>
        <v>0</v>
      </c>
      <c r="I17" s="990">
        <f>IF($L$11="Seattle",530725,IF($L$11="Balance of King",449420,IF($L$11="Metro",434470,IF($L$11="Balance of State",389275, IF($L$11="Select from List",0)))))</f>
        <v>0</v>
      </c>
      <c r="J17" s="991"/>
      <c r="K17" s="992"/>
      <c r="L17" s="409">
        <f>IF($L$11="Seattle",676430,IF($L$11="Balance of King",557635,IF($L$11="Metro",513705,IF($L$11="Balance of State",471960, IF($L$11="Select from List",0)))))</f>
        <v>0</v>
      </c>
      <c r="M17" s="409">
        <f>IF($L$11="Seattle",676430,IF($L$11="Balance of King",597885,IF($L$11="Metro",553955,IF($L$11="Balance of State",512210, IF($L$11="Select from List",0)))))</f>
        <v>0</v>
      </c>
    </row>
    <row r="18" spans="1:17" ht="8.85" customHeight="1" x14ac:dyDescent="0.25">
      <c r="B18" s="1018"/>
      <c r="C18" s="1018"/>
      <c r="D18" s="1018"/>
      <c r="E18" s="1018"/>
      <c r="F18" s="1018"/>
      <c r="G18" s="410"/>
      <c r="H18" s="410"/>
      <c r="I18" s="410" t="s">
        <v>83</v>
      </c>
      <c r="J18" s="410"/>
      <c r="K18" s="410"/>
      <c r="L18" s="410"/>
      <c r="M18" s="410"/>
    </row>
    <row r="19" spans="1:17" ht="15" customHeight="1" x14ac:dyDescent="0.25">
      <c r="A19" s="411"/>
      <c r="B19" s="988" t="s">
        <v>527</v>
      </c>
      <c r="C19" s="988"/>
      <c r="D19" s="988"/>
      <c r="E19" s="988"/>
      <c r="F19" s="989"/>
      <c r="G19" s="409">
        <f>G14*G17</f>
        <v>0</v>
      </c>
      <c r="H19" s="409">
        <f>H14*H17</f>
        <v>0</v>
      </c>
      <c r="I19" s="990">
        <f>I14*I17</f>
        <v>0</v>
      </c>
      <c r="J19" s="991"/>
      <c r="K19" s="992"/>
      <c r="L19" s="409">
        <f>L14*L17</f>
        <v>0</v>
      </c>
      <c r="M19" s="409">
        <f>M14*M17</f>
        <v>0</v>
      </c>
    </row>
    <row r="20" spans="1:17" ht="15.75" thickBot="1" x14ac:dyDescent="0.3"/>
    <row r="21" spans="1:17" ht="16.5" thickTop="1" thickBot="1" x14ac:dyDescent="0.3">
      <c r="B21" s="993" t="s">
        <v>528</v>
      </c>
      <c r="C21" s="993"/>
      <c r="D21" s="993"/>
      <c r="E21" s="993"/>
      <c r="F21" s="993"/>
      <c r="G21" s="993"/>
      <c r="H21" s="993"/>
      <c r="I21" s="993"/>
      <c r="J21" s="993"/>
      <c r="K21" s="993"/>
      <c r="L21" s="994"/>
      <c r="M21" s="412">
        <f>SUM(G19:M19)</f>
        <v>0</v>
      </c>
    </row>
    <row r="22" spans="1:17" ht="8.4499999999999993" customHeight="1" thickTop="1" x14ac:dyDescent="0.25">
      <c r="B22" s="215"/>
      <c r="C22" s="215"/>
      <c r="D22" s="215"/>
      <c r="E22" s="215"/>
      <c r="F22" s="215"/>
      <c r="G22" s="215"/>
      <c r="H22" s="215"/>
      <c r="I22" s="215"/>
      <c r="J22" s="215"/>
      <c r="K22" s="215"/>
      <c r="L22" s="215"/>
      <c r="M22" s="413"/>
    </row>
    <row r="23" spans="1:17" x14ac:dyDescent="0.25">
      <c r="B23" s="993" t="s">
        <v>942</v>
      </c>
      <c r="C23" s="993"/>
      <c r="D23" s="993"/>
      <c r="E23" s="993"/>
      <c r="F23" s="993"/>
      <c r="G23" s="993"/>
      <c r="H23" s="993"/>
      <c r="I23" s="993"/>
      <c r="J23" s="993"/>
      <c r="K23" s="993"/>
      <c r="L23" s="995"/>
      <c r="M23" s="760">
        <f>'Sources and Uses'!K119</f>
        <v>0</v>
      </c>
    </row>
    <row r="24" spans="1:17" x14ac:dyDescent="0.25">
      <c r="B24" s="414" t="s">
        <v>529</v>
      </c>
      <c r="C24" s="215"/>
      <c r="E24" s="215"/>
      <c r="F24" s="215"/>
      <c r="G24" s="215"/>
      <c r="H24" s="215"/>
      <c r="I24" s="215"/>
      <c r="K24" s="215"/>
      <c r="L24" s="215"/>
      <c r="M24" s="652">
        <f>'Sources and Uses'!K20</f>
        <v>0</v>
      </c>
    </row>
    <row r="25" spans="1:17" x14ac:dyDescent="0.25">
      <c r="B25" s="414" t="s">
        <v>530</v>
      </c>
      <c r="C25" s="215"/>
      <c r="E25" s="215"/>
      <c r="F25" s="215"/>
      <c r="G25" s="215"/>
      <c r="H25" s="215"/>
      <c r="I25" s="215"/>
      <c r="K25" s="215"/>
      <c r="L25" s="215"/>
      <c r="M25" s="651">
        <f>'Sources and Uses'!K38</f>
        <v>0</v>
      </c>
      <c r="Q25" t="s">
        <v>531</v>
      </c>
    </row>
    <row r="26" spans="1:17" x14ac:dyDescent="0.25">
      <c r="B26" s="415" t="s">
        <v>532</v>
      </c>
      <c r="C26" s="228"/>
      <c r="D26" s="416"/>
      <c r="E26" s="416"/>
      <c r="F26" s="416"/>
      <c r="G26" s="416"/>
      <c r="H26" s="416"/>
      <c r="I26" s="416"/>
      <c r="J26" s="416"/>
      <c r="K26" s="416"/>
      <c r="L26" s="416"/>
      <c r="M26" s="653">
        <f>'Sources and Uses'!K91</f>
        <v>0</v>
      </c>
    </row>
    <row r="27" spans="1:17" x14ac:dyDescent="0.25">
      <c r="B27" s="215" t="s">
        <v>533</v>
      </c>
      <c r="C27" s="215"/>
      <c r="D27" s="215"/>
      <c r="E27" s="215"/>
      <c r="F27" s="215"/>
      <c r="G27" s="215"/>
      <c r="H27" s="215"/>
      <c r="I27" s="215"/>
      <c r="J27" s="215"/>
      <c r="K27" s="215"/>
      <c r="L27" s="215"/>
      <c r="M27" s="417">
        <f>M23-M24-M25-M26</f>
        <v>0</v>
      </c>
    </row>
    <row r="28" spans="1:17" ht="15.75" thickBot="1" x14ac:dyDescent="0.3"/>
    <row r="29" spans="1:17" ht="16.5" thickTop="1" thickBot="1" x14ac:dyDescent="0.3">
      <c r="B29" s="418" t="s">
        <v>534</v>
      </c>
      <c r="C29" s="419"/>
      <c r="D29" s="419"/>
      <c r="E29" s="419"/>
      <c r="F29" s="419"/>
      <c r="G29" s="419"/>
      <c r="H29" s="419"/>
      <c r="I29" s="419"/>
      <c r="J29" s="419"/>
      <c r="K29" s="419"/>
      <c r="L29" s="419"/>
      <c r="M29" s="420" t="str">
        <f>IF(M27&gt;M21, "NO","YES")</f>
        <v>YES</v>
      </c>
    </row>
    <row r="30" spans="1:17" ht="16.5" thickTop="1" thickBot="1" x14ac:dyDescent="0.3">
      <c r="B30" s="215"/>
      <c r="M30" s="421"/>
    </row>
    <row r="31" spans="1:17" ht="15" customHeight="1" x14ac:dyDescent="0.25">
      <c r="B31" s="996" t="s">
        <v>535</v>
      </c>
      <c r="C31" s="997"/>
      <c r="D31" s="997"/>
      <c r="E31" s="997"/>
      <c r="F31" s="997"/>
      <c r="G31" s="997"/>
      <c r="H31" s="997"/>
      <c r="I31" s="997"/>
      <c r="J31" s="997"/>
      <c r="K31" s="997"/>
      <c r="L31" s="997"/>
      <c r="M31" s="998"/>
    </row>
    <row r="32" spans="1:17" x14ac:dyDescent="0.25">
      <c r="B32" s="999"/>
      <c r="C32" s="1000"/>
      <c r="D32" s="1000"/>
      <c r="E32" s="1000"/>
      <c r="F32" s="1000"/>
      <c r="G32" s="1000"/>
      <c r="H32" s="1000"/>
      <c r="I32" s="1000"/>
      <c r="J32" s="1000"/>
      <c r="K32" s="1000"/>
      <c r="L32" s="1000"/>
      <c r="M32" s="1001"/>
    </row>
    <row r="33" spans="2:13" x14ac:dyDescent="0.25">
      <c r="B33" s="422"/>
      <c r="M33" s="423"/>
    </row>
    <row r="34" spans="2:13" x14ac:dyDescent="0.25">
      <c r="B34" s="424"/>
      <c r="C34" s="237"/>
      <c r="D34" s="215" t="s">
        <v>536</v>
      </c>
      <c r="E34" s="425"/>
      <c r="F34" s="426"/>
      <c r="H34" s="1002" t="s">
        <v>537</v>
      </c>
      <c r="I34" s="1002"/>
      <c r="J34" s="1002"/>
      <c r="K34" s="1002"/>
      <c r="L34" s="1003"/>
      <c r="M34" s="238"/>
    </row>
    <row r="35" spans="2:13" ht="5.25" customHeight="1" thickBot="1" x14ac:dyDescent="0.3">
      <c r="B35" s="427"/>
      <c r="C35" s="428"/>
      <c r="D35" s="428"/>
      <c r="E35" s="428"/>
      <c r="F35" s="428"/>
      <c r="G35" s="428"/>
      <c r="H35" s="428"/>
      <c r="I35" s="429"/>
      <c r="J35" s="429"/>
      <c r="K35" s="429"/>
      <c r="L35" s="429"/>
      <c r="M35" s="430"/>
    </row>
    <row r="36" spans="2:13" ht="9" customHeight="1" x14ac:dyDescent="0.25">
      <c r="B36" s="426"/>
      <c r="C36" s="426"/>
      <c r="D36" s="426"/>
      <c r="E36" s="417"/>
      <c r="F36" s="425"/>
      <c r="G36" s="426"/>
      <c r="H36" s="426"/>
      <c r="I36" s="426"/>
      <c r="J36" s="426"/>
      <c r="K36" s="426"/>
      <c r="L36" s="426"/>
      <c r="M36" s="417"/>
    </row>
    <row r="37" spans="2:13" ht="14.45" customHeight="1" x14ac:dyDescent="0.25">
      <c r="B37" s="1004" t="s">
        <v>538</v>
      </c>
      <c r="C37" s="1004"/>
      <c r="D37" s="1004"/>
      <c r="E37" s="1004"/>
      <c r="F37" s="1004"/>
      <c r="G37" s="1004"/>
      <c r="H37" s="1004"/>
      <c r="I37" s="1004"/>
      <c r="J37" s="1004"/>
      <c r="K37" s="1004"/>
      <c r="L37" s="1004"/>
      <c r="M37" s="1004"/>
    </row>
    <row r="38" spans="2:13" ht="14.45" customHeight="1" x14ac:dyDescent="0.25">
      <c r="B38" s="765"/>
      <c r="C38" s="765"/>
      <c r="D38" s="765"/>
      <c r="E38" s="765"/>
      <c r="F38" s="765"/>
      <c r="G38" s="765"/>
      <c r="H38" s="765"/>
      <c r="I38" s="765"/>
      <c r="J38" s="765"/>
      <c r="K38" s="765"/>
      <c r="L38" s="765"/>
      <c r="M38" s="765"/>
    </row>
    <row r="39" spans="2:13" ht="14.45" customHeight="1" x14ac:dyDescent="0.25">
      <c r="B39" s="371" t="s">
        <v>539</v>
      </c>
      <c r="C39" s="35"/>
      <c r="D39" s="35"/>
      <c r="E39" s="35"/>
      <c r="F39" s="35"/>
      <c r="G39" s="35"/>
      <c r="H39" s="35"/>
      <c r="I39" s="681" t="s">
        <v>540</v>
      </c>
      <c r="J39" s="35"/>
      <c r="K39" s="35"/>
      <c r="L39" s="35"/>
      <c r="M39" s="35"/>
    </row>
    <row r="40" spans="2:13" x14ac:dyDescent="0.25">
      <c r="B40" s="985"/>
      <c r="C40" s="986"/>
      <c r="D40" s="987"/>
      <c r="E40" s="682" t="s">
        <v>541</v>
      </c>
      <c r="F40" s="35"/>
      <c r="G40" s="35"/>
      <c r="H40" s="35"/>
      <c r="I40" s="237"/>
      <c r="J40" s="35"/>
      <c r="K40" s="35" t="s">
        <v>109</v>
      </c>
      <c r="L40" s="35"/>
      <c r="M40" s="35"/>
    </row>
    <row r="41" spans="2:13" x14ac:dyDescent="0.25">
      <c r="B41" s="985"/>
      <c r="C41" s="986"/>
      <c r="D41" s="987"/>
      <c r="E41" s="682" t="s">
        <v>542</v>
      </c>
      <c r="F41" s="35"/>
      <c r="G41" s="35"/>
      <c r="H41" s="35"/>
      <c r="I41" s="237"/>
      <c r="J41" s="35"/>
      <c r="K41" s="35" t="s">
        <v>111</v>
      </c>
      <c r="L41" s="35"/>
      <c r="M41" s="35"/>
    </row>
    <row r="42" spans="2:13" x14ac:dyDescent="0.25">
      <c r="B42" s="985"/>
      <c r="C42" s="986"/>
      <c r="D42" s="987"/>
      <c r="E42" s="682" t="s">
        <v>543</v>
      </c>
      <c r="F42" s="35"/>
      <c r="G42" s="35"/>
      <c r="H42" s="35"/>
      <c r="I42" s="35"/>
      <c r="J42" s="35"/>
      <c r="K42" s="35"/>
      <c r="L42" s="35"/>
      <c r="M42" s="35"/>
    </row>
    <row r="43" spans="2:13" x14ac:dyDescent="0.25">
      <c r="B43" s="985"/>
      <c r="C43" s="986"/>
      <c r="D43" s="987"/>
      <c r="E43" s="682" t="s">
        <v>544</v>
      </c>
      <c r="F43" s="35"/>
      <c r="G43" s="35"/>
      <c r="H43" s="35"/>
      <c r="I43" s="681" t="s">
        <v>545</v>
      </c>
      <c r="J43" s="35"/>
      <c r="K43" s="35"/>
      <c r="L43" s="35"/>
      <c r="M43" s="35"/>
    </row>
    <row r="44" spans="2:13" x14ac:dyDescent="0.25">
      <c r="B44" s="985"/>
      <c r="C44" s="986"/>
      <c r="D44" s="987"/>
      <c r="E44" s="682" t="s">
        <v>943</v>
      </c>
      <c r="F44" s="35"/>
      <c r="G44" s="35"/>
      <c r="H44" s="35"/>
      <c r="I44" s="237"/>
      <c r="J44" s="35" t="s">
        <v>546</v>
      </c>
      <c r="K44" s="35"/>
      <c r="L44" s="35"/>
      <c r="M44" s="35"/>
    </row>
    <row r="45" spans="2:13" x14ac:dyDescent="0.25">
      <c r="B45" s="985"/>
      <c r="C45" s="986"/>
      <c r="D45" s="987"/>
      <c r="E45" s="682" t="s">
        <v>944</v>
      </c>
      <c r="F45" s="35"/>
      <c r="G45" s="35"/>
      <c r="H45" s="35"/>
      <c r="I45" s="237"/>
      <c r="J45" s="35" t="s">
        <v>547</v>
      </c>
      <c r="K45" s="35"/>
      <c r="L45" s="35"/>
      <c r="M45" s="35"/>
    </row>
    <row r="46" spans="2:13" x14ac:dyDescent="0.25">
      <c r="B46" s="35"/>
      <c r="C46" s="35"/>
      <c r="D46" s="35"/>
      <c r="E46" s="35"/>
      <c r="F46" s="35"/>
      <c r="G46" s="35"/>
      <c r="H46" s="35"/>
      <c r="I46" s="237"/>
      <c r="J46" s="35" t="s">
        <v>548</v>
      </c>
      <c r="K46" s="35"/>
      <c r="L46" s="35"/>
      <c r="M46" s="35"/>
    </row>
    <row r="47" spans="2:13" x14ac:dyDescent="0.25">
      <c r="B47" s="681" t="s">
        <v>549</v>
      </c>
      <c r="C47" s="35"/>
      <c r="D47" s="35"/>
      <c r="E47" s="35"/>
      <c r="F47" s="35"/>
      <c r="G47" s="35"/>
      <c r="H47" s="35"/>
      <c r="I47" s="237"/>
      <c r="J47" s="35" t="s">
        <v>550</v>
      </c>
      <c r="K47" s="35"/>
      <c r="L47" s="35"/>
      <c r="M47" s="35"/>
    </row>
    <row r="48" spans="2:13" x14ac:dyDescent="0.25">
      <c r="B48" s="985"/>
      <c r="C48" s="986"/>
      <c r="D48" s="987"/>
      <c r="E48" s="800" t="s">
        <v>551</v>
      </c>
      <c r="F48" s="35"/>
      <c r="G48" s="35"/>
      <c r="H48" s="35"/>
      <c r="I48" s="237"/>
      <c r="J48" s="35" t="s">
        <v>552</v>
      </c>
      <c r="K48" s="35"/>
      <c r="L48" s="35"/>
      <c r="M48" s="35"/>
    </row>
    <row r="49" spans="2:12" x14ac:dyDescent="0.25">
      <c r="B49" s="984"/>
      <c r="C49" s="984"/>
      <c r="D49" s="984"/>
      <c r="E49" s="800"/>
      <c r="F49" s="35"/>
      <c r="G49" s="35"/>
      <c r="H49" s="35"/>
      <c r="I49" s="679"/>
      <c r="J49" s="35"/>
      <c r="K49" s="35"/>
      <c r="L49" s="35"/>
    </row>
  </sheetData>
  <sheetProtection algorithmName="SHA-512" hashValue="xvJk4LxUUcaXhmJ3WuKBwBC+tPkLlMt1Z8zskD0waUkX4saHEVkvodD09WKf0kRS8XWSWto9j34P1CCcxXBN4w==" saltValue="qE0HAVGPAMRsAriS6a0kTg==" spinCount="100000" sheet="1" formatCells="0" formatColumns="0" formatRows="0"/>
  <protectedRanges>
    <protectedRange sqref="L11:M11" name="Range1"/>
  </protectedRanges>
  <customSheetViews>
    <customSheetView guid="{DFED3BBB-AA3A-47A0-B9A6-455515EE166B}" scale="90" showPageBreaks="1" showGridLines="0" printArea="1" view="pageBreakPreview">
      <selection activeCell="B1" sqref="B1:M1"/>
      <pageMargins left="0" right="0" top="0" bottom="0" header="0" footer="0"/>
      <headerFooter>
        <oddFooter>&amp;L&amp;A - &amp;P&amp;R2015 WSHFC 9% Addendum</oddFooter>
      </headerFooter>
    </customSheetView>
  </customSheetViews>
  <mergeCells count="27">
    <mergeCell ref="C8:M8"/>
    <mergeCell ref="B14:F15"/>
    <mergeCell ref="I14:K14"/>
    <mergeCell ref="B17:F18"/>
    <mergeCell ref="I17:K17"/>
    <mergeCell ref="L11:M11"/>
    <mergeCell ref="I13:K13"/>
    <mergeCell ref="B1:M1"/>
    <mergeCell ref="B3:M3"/>
    <mergeCell ref="C5:M5"/>
    <mergeCell ref="C6:M6"/>
    <mergeCell ref="C7:M7"/>
    <mergeCell ref="B49:D49"/>
    <mergeCell ref="B45:D45"/>
    <mergeCell ref="B48:D48"/>
    <mergeCell ref="B19:F19"/>
    <mergeCell ref="I19:K19"/>
    <mergeCell ref="B21:L21"/>
    <mergeCell ref="B23:L23"/>
    <mergeCell ref="B31:M32"/>
    <mergeCell ref="H34:L34"/>
    <mergeCell ref="B37:M37"/>
    <mergeCell ref="B40:D40"/>
    <mergeCell ref="B41:D41"/>
    <mergeCell ref="B42:D42"/>
    <mergeCell ref="B43:D43"/>
    <mergeCell ref="B44:D44"/>
  </mergeCells>
  <dataValidations xWindow="949" yWindow="520" count="1">
    <dataValidation allowBlank="1" showInputMessage="1" sqref="M24:M26" xr:uid="{00000000-0002-0000-1300-000001000000}"/>
  </dataValidations>
  <pageMargins left="0.7" right="0.7" top="0.75" bottom="0.75" header="0.3" footer="0.3"/>
  <pageSetup scale="88" orientation="portrait" r:id="rId1"/>
  <headerFooter differentFirst="1"/>
  <ignoredErrors>
    <ignoredError sqref="B5:B7" numberStoredAsText="1"/>
  </ignoredErrors>
  <extLst>
    <ext xmlns:x14="http://schemas.microsoft.com/office/spreadsheetml/2009/9/main" uri="{CCE6A557-97BC-4b89-ADB6-D9C93CAAB3DF}">
      <x14:dataValidations xmlns:xm="http://schemas.microsoft.com/office/excel/2006/main" xWindow="949" yWindow="520" count="1">
        <x14:dataValidation type="list" allowBlank="1" showInputMessage="1" prompt="Projects located in any TDC Limit Area other than Seattle that fit the definition of an Urban Project may request to be allowed to use the TDC limits one category higher than their current category." xr:uid="{67CB2A2A-5FE1-4C0E-8CC0-2B36338E0D51}">
          <x14:formula1>
            <xm:f>'TDC Limit Hidden'!$B$1:$B$5</xm:f>
          </x14:formula1>
          <xm:sqref>L11:M11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6"/>
  <sheetViews>
    <sheetView workbookViewId="0">
      <selection activeCell="B5" sqref="B5"/>
    </sheetView>
  </sheetViews>
  <sheetFormatPr defaultColWidth="9.140625" defaultRowHeight="15" x14ac:dyDescent="0.25"/>
  <cols>
    <col min="1" max="1" width="18" customWidth="1"/>
    <col min="2" max="2" width="38.140625" customWidth="1"/>
  </cols>
  <sheetData>
    <row r="1" spans="1:2" x14ac:dyDescent="0.25">
      <c r="A1" s="628"/>
      <c r="B1" s="628" t="s">
        <v>520</v>
      </c>
    </row>
    <row r="2" spans="1:2" x14ac:dyDescent="0.25">
      <c r="A2" s="628"/>
      <c r="B2" s="628" t="s">
        <v>553</v>
      </c>
    </row>
    <row r="3" spans="1:2" x14ac:dyDescent="0.25">
      <c r="A3" s="628"/>
      <c r="B3" s="628" t="s">
        <v>1023</v>
      </c>
    </row>
    <row r="4" spans="1:2" x14ac:dyDescent="0.25">
      <c r="A4" s="628"/>
      <c r="B4" s="628" t="s">
        <v>1024</v>
      </c>
    </row>
    <row r="5" spans="1:2" x14ac:dyDescent="0.25">
      <c r="A5" s="628"/>
      <c r="B5" s="628" t="s">
        <v>554</v>
      </c>
    </row>
    <row r="6" spans="1:2" x14ac:dyDescent="0.25">
      <c r="A6" s="628"/>
    </row>
  </sheetData>
  <customSheetViews>
    <customSheetView guid="{DFED3BBB-AA3A-47A0-B9A6-455515EE166B}" state="hidden">
      <pageMargins left="0" right="0" top="0" bottom="0" header="0" footer="0"/>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O257"/>
  <sheetViews>
    <sheetView showGridLines="0" topLeftCell="B1" zoomScale="80" zoomScaleNormal="80" workbookViewId="0">
      <selection activeCell="B10" sqref="B10:M10"/>
    </sheetView>
  </sheetViews>
  <sheetFormatPr defaultColWidth="9.140625" defaultRowHeight="12.75" customHeight="1" x14ac:dyDescent="0.2"/>
  <cols>
    <col min="1" max="1" width="1" style="439" customWidth="1"/>
    <col min="2" max="2" width="2.85546875" style="439" customWidth="1"/>
    <col min="3" max="3" width="15.140625" style="439" customWidth="1"/>
    <col min="4" max="4" width="2.85546875" style="439" customWidth="1"/>
    <col min="5" max="5" width="13" style="439" customWidth="1"/>
    <col min="6" max="6" width="1" style="439" customWidth="1"/>
    <col min="7" max="7" width="15.28515625" style="439" customWidth="1"/>
    <col min="8" max="8" width="12.5703125" style="439" customWidth="1"/>
    <col min="9" max="9" width="14.42578125" style="439" customWidth="1"/>
    <col min="10" max="10" width="14.5703125" style="439" customWidth="1"/>
    <col min="11" max="11" width="12.7109375" style="439" customWidth="1"/>
    <col min="12" max="14" width="11.85546875" style="439" customWidth="1"/>
    <col min="15" max="15" width="1.5703125" style="439" customWidth="1"/>
    <col min="16" max="16384" width="9.140625" style="439"/>
  </cols>
  <sheetData>
    <row r="1" spans="1:14" s="210" customFormat="1" ht="18.75" x14ac:dyDescent="0.3">
      <c r="A1" s="1027" t="s">
        <v>947</v>
      </c>
      <c r="B1" s="1027"/>
      <c r="C1" s="1027"/>
      <c r="D1" s="1027"/>
      <c r="E1" s="1027"/>
      <c r="F1" s="1027"/>
      <c r="G1" s="1027"/>
      <c r="H1" s="1027"/>
      <c r="I1" s="1027"/>
      <c r="J1" s="1027"/>
      <c r="K1" s="1027"/>
      <c r="L1" s="1027"/>
      <c r="M1" s="1027"/>
      <c r="N1" s="797"/>
    </row>
    <row r="2" spans="1:14" s="341" customFormat="1" ht="13.5" thickBot="1" x14ac:dyDescent="0.25">
      <c r="B2" s="1029"/>
      <c r="C2" s="1029"/>
      <c r="D2" s="1029"/>
      <c r="E2" s="1029"/>
      <c r="F2" s="1029"/>
      <c r="G2" s="1029"/>
      <c r="H2" s="1029"/>
      <c r="I2" s="1029"/>
      <c r="J2" s="1029"/>
      <c r="K2" s="1029"/>
      <c r="N2" s="431"/>
    </row>
    <row r="3" spans="1:14" s="341" customFormat="1" ht="30.75" thickBot="1" x14ac:dyDescent="0.25">
      <c r="A3" s="432"/>
      <c r="B3" s="1051" t="s">
        <v>555</v>
      </c>
      <c r="C3" s="1052"/>
      <c r="D3" s="1052"/>
      <c r="E3" s="1052"/>
      <c r="F3" s="1052"/>
      <c r="G3" s="1053"/>
      <c r="H3" s="433" t="s">
        <v>556</v>
      </c>
      <c r="I3" s="434" t="s">
        <v>557</v>
      </c>
      <c r="J3" s="433" t="s">
        <v>558</v>
      </c>
      <c r="K3" s="784" t="s">
        <v>559</v>
      </c>
      <c r="L3" s="1054" t="s">
        <v>560</v>
      </c>
      <c r="M3" s="1055"/>
    </row>
    <row r="4" spans="1:14" s="341" customFormat="1" ht="15" x14ac:dyDescent="0.25">
      <c r="B4" s="1056"/>
      <c r="C4" s="1057"/>
      <c r="D4" s="1057"/>
      <c r="E4" s="1057"/>
      <c r="F4" s="1057"/>
      <c r="G4" s="1058"/>
      <c r="H4" s="18"/>
      <c r="I4" s="362"/>
      <c r="J4" s="15"/>
      <c r="K4" s="15"/>
      <c r="L4" s="1059"/>
      <c r="M4" s="1060"/>
    </row>
    <row r="5" spans="1:14" s="341" customFormat="1" ht="15" x14ac:dyDescent="0.25">
      <c r="B5" s="1063"/>
      <c r="C5" s="1064"/>
      <c r="D5" s="1064"/>
      <c r="E5" s="1064"/>
      <c r="F5" s="1064"/>
      <c r="G5" s="1065"/>
      <c r="H5" s="19"/>
      <c r="I5" s="361"/>
      <c r="J5" s="16"/>
      <c r="K5" s="16"/>
      <c r="L5" s="1066"/>
      <c r="M5" s="1067"/>
    </row>
    <row r="6" spans="1:14" s="341" customFormat="1" ht="15.75" customHeight="1" thickBot="1" x14ac:dyDescent="0.3">
      <c r="B6" s="1068"/>
      <c r="C6" s="1069"/>
      <c r="D6" s="1069"/>
      <c r="E6" s="1069"/>
      <c r="F6" s="1069"/>
      <c r="G6" s="1070"/>
      <c r="H6" s="20"/>
      <c r="I6" s="363"/>
      <c r="J6" s="17"/>
      <c r="K6" s="17"/>
      <c r="L6" s="1071"/>
      <c r="M6" s="1072"/>
    </row>
    <row r="7" spans="1:14" s="341" customFormat="1" ht="15" x14ac:dyDescent="0.25">
      <c r="B7" s="1073" t="s">
        <v>561</v>
      </c>
      <c r="C7" s="1073"/>
      <c r="D7" s="1073"/>
      <c r="E7" s="1073"/>
      <c r="F7" s="1073"/>
      <c r="G7" s="1073"/>
      <c r="H7" s="355">
        <f>SUM(H4:H6)</f>
        <v>0</v>
      </c>
      <c r="I7" s="435"/>
      <c r="J7" s="435"/>
      <c r="K7" s="435"/>
      <c r="L7" s="435"/>
      <c r="M7" s="435"/>
    </row>
    <row r="8" spans="1:14" s="341" customFormat="1" ht="13.5" thickBot="1" x14ac:dyDescent="0.25">
      <c r="B8" s="436"/>
      <c r="C8" s="437"/>
      <c r="D8" s="437"/>
      <c r="E8" s="438"/>
      <c r="F8" s="438"/>
    </row>
    <row r="9" spans="1:14" s="341" customFormat="1" ht="60" customHeight="1" thickBot="1" x14ac:dyDescent="0.25">
      <c r="A9" s="432"/>
      <c r="B9" s="1074" t="s">
        <v>562</v>
      </c>
      <c r="C9" s="1052"/>
      <c r="D9" s="1052"/>
      <c r="E9" s="1052"/>
      <c r="F9" s="1052"/>
      <c r="G9" s="1053"/>
      <c r="H9" s="433" t="s">
        <v>556</v>
      </c>
      <c r="I9" s="434" t="s">
        <v>557</v>
      </c>
      <c r="J9" s="433" t="s">
        <v>563</v>
      </c>
      <c r="K9" s="784" t="s">
        <v>559</v>
      </c>
      <c r="L9" s="1054" t="s">
        <v>564</v>
      </c>
      <c r="M9" s="1055"/>
    </row>
    <row r="10" spans="1:14" s="341" customFormat="1" ht="15" x14ac:dyDescent="0.25">
      <c r="B10" s="1080"/>
      <c r="C10" s="1081"/>
      <c r="D10" s="1081"/>
      <c r="E10" s="1081"/>
      <c r="F10" s="1081"/>
      <c r="G10" s="1082"/>
      <c r="H10" s="21"/>
      <c r="I10" s="362"/>
      <c r="J10" s="15"/>
      <c r="K10" s="15"/>
      <c r="L10" s="1083"/>
      <c r="M10" s="1084"/>
    </row>
    <row r="11" spans="1:14" s="341" customFormat="1" ht="15" x14ac:dyDescent="0.25">
      <c r="B11" s="1075"/>
      <c r="C11" s="1076"/>
      <c r="D11" s="1076"/>
      <c r="E11" s="1076"/>
      <c r="F11" s="1076"/>
      <c r="G11" s="1077"/>
      <c r="H11" s="22"/>
      <c r="I11" s="361"/>
      <c r="J11" s="16"/>
      <c r="K11" s="16"/>
      <c r="L11" s="1078"/>
      <c r="M11" s="1079"/>
    </row>
    <row r="12" spans="1:14" s="341" customFormat="1" ht="15" x14ac:dyDescent="0.25">
      <c r="B12" s="1075"/>
      <c r="C12" s="1076"/>
      <c r="D12" s="1076"/>
      <c r="E12" s="1076"/>
      <c r="F12" s="1076"/>
      <c r="G12" s="1077"/>
      <c r="H12" s="22"/>
      <c r="I12" s="361"/>
      <c r="J12" s="16"/>
      <c r="K12" s="16"/>
      <c r="L12" s="1078"/>
      <c r="M12" s="1079"/>
    </row>
    <row r="13" spans="1:14" s="341" customFormat="1" ht="15" x14ac:dyDescent="0.25">
      <c r="B13" s="1075"/>
      <c r="C13" s="1076"/>
      <c r="D13" s="1076"/>
      <c r="E13" s="1076"/>
      <c r="F13" s="1076"/>
      <c r="G13" s="1077"/>
      <c r="H13" s="22"/>
      <c r="I13" s="361"/>
      <c r="J13" s="16"/>
      <c r="K13" s="16"/>
      <c r="L13" s="1078"/>
      <c r="M13" s="1079"/>
    </row>
    <row r="14" spans="1:14" s="341" customFormat="1" ht="15" x14ac:dyDescent="0.25">
      <c r="B14" s="1075"/>
      <c r="C14" s="1076"/>
      <c r="D14" s="1076"/>
      <c r="E14" s="1076"/>
      <c r="F14" s="1076"/>
      <c r="G14" s="1077"/>
      <c r="H14" s="22"/>
      <c r="I14" s="361"/>
      <c r="J14" s="16"/>
      <c r="K14" s="16"/>
      <c r="L14" s="1078"/>
      <c r="M14" s="1079"/>
    </row>
    <row r="15" spans="1:14" s="341" customFormat="1" ht="15.75" customHeight="1" thickBot="1" x14ac:dyDescent="0.3">
      <c r="B15" s="1085"/>
      <c r="C15" s="1086"/>
      <c r="D15" s="1086"/>
      <c r="E15" s="1086"/>
      <c r="F15" s="1086"/>
      <c r="G15" s="1087"/>
      <c r="H15" s="23"/>
      <c r="I15" s="363"/>
      <c r="J15" s="17"/>
      <c r="K15" s="17"/>
      <c r="L15" s="1046"/>
      <c r="M15" s="1047"/>
    </row>
    <row r="16" spans="1:14" s="341" customFormat="1" ht="15" x14ac:dyDescent="0.25">
      <c r="B16" s="1048" t="s">
        <v>565</v>
      </c>
      <c r="C16" s="1048"/>
      <c r="D16" s="1048"/>
      <c r="E16" s="1048"/>
      <c r="F16" s="1048"/>
      <c r="G16" s="1048"/>
      <c r="H16" s="355">
        <f>IFERROR(SUM(H10:H15), 0)</f>
        <v>0</v>
      </c>
      <c r="I16" s="435"/>
      <c r="J16" s="435"/>
      <c r="K16" s="435"/>
      <c r="L16" s="435"/>
      <c r="M16" s="435"/>
    </row>
    <row r="17" spans="1:13" ht="12.75" customHeight="1" x14ac:dyDescent="0.25">
      <c r="B17" s="1049" t="s">
        <v>566</v>
      </c>
      <c r="C17" s="1049"/>
      <c r="D17" s="1049"/>
      <c r="E17" s="1049"/>
      <c r="F17" s="1049"/>
      <c r="G17" s="1049"/>
      <c r="H17" s="357">
        <f>IFERROR('LIHTC Calc'!E38*'LIHTC Calc'!E34*10, 0)</f>
        <v>0</v>
      </c>
      <c r="I17" s="440"/>
      <c r="J17" s="440"/>
      <c r="K17" s="440"/>
      <c r="L17" s="441"/>
      <c r="M17" s="440"/>
    </row>
    <row r="18" spans="1:13" ht="12.75" customHeight="1" x14ac:dyDescent="0.25">
      <c r="B18" s="1050" t="s">
        <v>567</v>
      </c>
      <c r="C18" s="1050"/>
      <c r="D18" s="1050"/>
      <c r="E18" s="1050"/>
      <c r="F18" s="1050"/>
      <c r="G18" s="1050"/>
      <c r="H18" s="240">
        <f>SUM(H16:H17)</f>
        <v>0</v>
      </c>
      <c r="I18" s="440"/>
      <c r="J18" s="440"/>
      <c r="K18" s="440"/>
      <c r="L18" s="441"/>
      <c r="M18" s="440"/>
    </row>
    <row r="19" spans="1:13" ht="12.75" customHeight="1" x14ac:dyDescent="0.2">
      <c r="B19" s="442"/>
      <c r="C19" s="787"/>
      <c r="D19" s="787"/>
      <c r="E19" s="787"/>
      <c r="F19" s="787"/>
      <c r="G19" s="787"/>
      <c r="H19" s="787"/>
      <c r="I19" s="787"/>
      <c r="J19" s="787"/>
      <c r="K19" s="787"/>
      <c r="M19" s="787"/>
    </row>
    <row r="20" spans="1:13" s="443" customFormat="1" ht="17.25" x14ac:dyDescent="0.3">
      <c r="B20" s="444" t="s">
        <v>568</v>
      </c>
      <c r="C20" s="445"/>
      <c r="D20" s="445"/>
      <c r="E20" s="445"/>
    </row>
    <row r="21" spans="1:13" s="443" customFormat="1" ht="15" x14ac:dyDescent="0.25">
      <c r="A21" s="446"/>
      <c r="B21" s="241"/>
      <c r="C21" s="443" t="s">
        <v>569</v>
      </c>
    </row>
    <row r="22" spans="1:13" s="443" customFormat="1" ht="15" x14ac:dyDescent="0.25">
      <c r="B22" s="447"/>
    </row>
    <row r="23" spans="1:13" s="448" customFormat="1" ht="15" x14ac:dyDescent="0.25">
      <c r="B23" s="241"/>
      <c r="C23" s="448" t="s">
        <v>570</v>
      </c>
      <c r="E23" s="1040"/>
      <c r="F23" s="1041"/>
      <c r="G23" s="1041"/>
      <c r="H23" s="1041"/>
      <c r="I23" s="1041"/>
      <c r="J23" s="1042"/>
    </row>
    <row r="24" spans="1:13" s="448" customFormat="1" ht="15" x14ac:dyDescent="0.25">
      <c r="C24" s="448" t="s">
        <v>571</v>
      </c>
      <c r="E24" s="1040"/>
      <c r="F24" s="1041"/>
      <c r="G24" s="1041"/>
      <c r="H24" s="1041"/>
      <c r="I24" s="1041"/>
      <c r="J24" s="1042"/>
    </row>
    <row r="25" spans="1:13" s="448" customFormat="1" ht="15" x14ac:dyDescent="0.25">
      <c r="C25" s="448" t="s">
        <v>572</v>
      </c>
      <c r="E25" s="1040"/>
      <c r="F25" s="1041"/>
      <c r="G25" s="1041"/>
      <c r="H25" s="1041"/>
      <c r="I25" s="1041"/>
      <c r="J25" s="1042"/>
    </row>
    <row r="26" spans="1:13" s="448" customFormat="1" ht="15" x14ac:dyDescent="0.25">
      <c r="C26" s="448" t="s">
        <v>79</v>
      </c>
      <c r="E26" s="1040"/>
      <c r="F26" s="1041"/>
      <c r="G26" s="1041"/>
      <c r="H26" s="1041"/>
      <c r="I26" s="1041"/>
      <c r="J26" s="1042"/>
    </row>
    <row r="27" spans="1:13" s="448" customFormat="1" ht="15" x14ac:dyDescent="0.25">
      <c r="G27" s="443"/>
      <c r="H27" s="443"/>
      <c r="I27" s="443"/>
      <c r="J27" s="443"/>
    </row>
    <row r="28" spans="1:13" s="369" customFormat="1" ht="18.75" x14ac:dyDescent="0.3">
      <c r="B28" s="449" t="s">
        <v>573</v>
      </c>
      <c r="C28" s="449"/>
      <c r="D28" s="449"/>
      <c r="E28" s="449"/>
      <c r="F28" s="450"/>
      <c r="G28" s="450"/>
      <c r="H28" s="450"/>
      <c r="I28" s="450"/>
      <c r="J28" s="450"/>
      <c r="K28" s="450"/>
    </row>
    <row r="29" spans="1:13" s="369" customFormat="1" ht="15" customHeight="1" x14ac:dyDescent="0.25">
      <c r="B29" s="1043" t="s">
        <v>574</v>
      </c>
      <c r="C29" s="1043"/>
      <c r="D29" s="1043"/>
      <c r="E29" s="1043"/>
      <c r="F29" s="1043"/>
      <c r="G29" s="1043"/>
      <c r="H29" s="1043"/>
      <c r="I29" s="1043"/>
      <c r="J29" s="382"/>
      <c r="K29" s="451"/>
    </row>
    <row r="30" spans="1:13" s="369" customFormat="1" ht="15" x14ac:dyDescent="0.25">
      <c r="B30" s="1043"/>
      <c r="C30" s="1043"/>
      <c r="D30" s="1043"/>
      <c r="E30" s="1043"/>
      <c r="F30" s="1043"/>
      <c r="G30" s="1043"/>
      <c r="H30" s="1043"/>
      <c r="I30" s="1043"/>
      <c r="J30" s="828">
        <v>0</v>
      </c>
    </row>
    <row r="31" spans="1:13" s="369" customFormat="1" ht="4.5" customHeight="1" x14ac:dyDescent="0.25">
      <c r="B31" s="788"/>
      <c r="C31" s="788"/>
      <c r="D31" s="788"/>
      <c r="E31" s="452"/>
      <c r="F31" s="788"/>
      <c r="G31" s="788"/>
      <c r="H31" s="788"/>
      <c r="I31" s="452"/>
      <c r="J31" s="382"/>
      <c r="K31" s="451"/>
    </row>
    <row r="32" spans="1:13" s="369" customFormat="1" ht="15" x14ac:dyDescent="0.25">
      <c r="B32" s="1061" t="s">
        <v>575</v>
      </c>
      <c r="C32" s="1061"/>
      <c r="D32" s="1061"/>
      <c r="E32" s="1061"/>
      <c r="F32" s="1061"/>
      <c r="G32" s="1061"/>
      <c r="H32" s="1061"/>
      <c r="I32" s="1062"/>
      <c r="J32" s="639">
        <f>'LIHTC Eligible Basis'!G113+'LIHTC Eligible Basis'!H113+'LIHTC Eligible Basis'!F11</f>
        <v>0</v>
      </c>
    </row>
    <row r="33" spans="1:15" s="369" customFormat="1" ht="15" x14ac:dyDescent="0.25">
      <c r="B33" s="452" t="s">
        <v>576</v>
      </c>
      <c r="C33" s="452"/>
      <c r="D33" s="452"/>
      <c r="E33" s="452"/>
      <c r="F33" s="452"/>
      <c r="G33" s="452"/>
      <c r="H33" s="452"/>
      <c r="I33" s="452"/>
      <c r="J33" s="356">
        <f>IFERROR(J30/J32, 0)</f>
        <v>0</v>
      </c>
    </row>
    <row r="34" spans="1:15" s="369" customFormat="1" ht="15" x14ac:dyDescent="0.25">
      <c r="E34" s="453"/>
    </row>
    <row r="35" spans="1:15" s="448" customFormat="1" ht="15" x14ac:dyDescent="0.25">
      <c r="B35" s="449" t="s">
        <v>577</v>
      </c>
      <c r="G35" s="443"/>
      <c r="H35" s="443"/>
      <c r="I35" s="443"/>
      <c r="J35" s="443"/>
    </row>
    <row r="36" spans="1:15" s="448" customFormat="1" ht="15" x14ac:dyDescent="0.25">
      <c r="G36" s="443"/>
      <c r="H36" s="443"/>
      <c r="I36" s="443"/>
      <c r="J36" s="443"/>
    </row>
    <row r="37" spans="1:15" ht="12.75" customHeight="1" x14ac:dyDescent="0.25">
      <c r="B37" s="449" t="s">
        <v>578</v>
      </c>
      <c r="C37" s="435"/>
      <c r="D37" s="435"/>
      <c r="E37" s="787"/>
      <c r="G37" s="449" t="s">
        <v>579</v>
      </c>
      <c r="H37" s="787"/>
      <c r="I37" s="787"/>
      <c r="J37" s="787"/>
      <c r="K37" s="787"/>
      <c r="M37" s="787"/>
    </row>
    <row r="38" spans="1:15" ht="12.75" customHeight="1" x14ac:dyDescent="0.25">
      <c r="B38" s="241"/>
      <c r="C38" s="786" t="s">
        <v>580</v>
      </c>
      <c r="D38" s="786"/>
      <c r="E38" s="786"/>
      <c r="F38" s="786"/>
      <c r="G38" s="241"/>
      <c r="H38" s="786" t="s">
        <v>581</v>
      </c>
      <c r="I38" s="786"/>
      <c r="J38" s="786"/>
      <c r="K38" s="786"/>
      <c r="L38" s="786"/>
      <c r="M38" s="786"/>
    </row>
    <row r="39" spans="1:15" ht="12.75" customHeight="1" x14ac:dyDescent="0.25">
      <c r="B39" s="241"/>
      <c r="C39" s="454" t="s">
        <v>582</v>
      </c>
      <c r="D39" s="786"/>
      <c r="E39" s="786"/>
      <c r="F39" s="786"/>
      <c r="G39" s="241"/>
      <c r="H39" s="454" t="s">
        <v>583</v>
      </c>
      <c r="I39" s="786"/>
      <c r="J39" s="786"/>
      <c r="K39" s="786"/>
      <c r="L39" s="786"/>
      <c r="M39" s="786"/>
    </row>
    <row r="40" spans="1:15" ht="12.75" customHeight="1" x14ac:dyDescent="0.25">
      <c r="B40" s="241"/>
      <c r="C40" s="454" t="s">
        <v>584</v>
      </c>
      <c r="D40" s="786"/>
      <c r="E40" s="786"/>
      <c r="F40" s="786"/>
      <c r="G40" s="241"/>
      <c r="H40" s="454" t="s">
        <v>585</v>
      </c>
      <c r="I40" s="786"/>
      <c r="J40" s="786"/>
      <c r="K40" s="786"/>
      <c r="L40" s="786"/>
      <c r="M40" s="786"/>
    </row>
    <row r="41" spans="1:15" ht="12.75" customHeight="1" x14ac:dyDescent="0.25">
      <c r="B41" s="241"/>
      <c r="C41" s="454" t="s">
        <v>586</v>
      </c>
      <c r="D41" s="786"/>
      <c r="E41" s="786"/>
      <c r="F41" s="786"/>
      <c r="G41" s="241"/>
      <c r="H41" s="454" t="s">
        <v>587</v>
      </c>
      <c r="I41" s="786"/>
      <c r="J41" s="786"/>
      <c r="K41" s="786"/>
      <c r="L41" s="786"/>
      <c r="M41" s="786"/>
    </row>
    <row r="42" spans="1:15" ht="12.75" customHeight="1" x14ac:dyDescent="0.25">
      <c r="B42" s="449"/>
      <c r="C42" s="435"/>
      <c r="D42" s="435"/>
      <c r="E42" s="787"/>
      <c r="F42" s="787"/>
      <c r="G42" s="241"/>
      <c r="H42" s="454" t="s">
        <v>588</v>
      </c>
      <c r="I42" s="787"/>
      <c r="J42" s="787"/>
      <c r="K42" s="787"/>
      <c r="M42" s="787"/>
    </row>
    <row r="43" spans="1:15" ht="12.75" customHeight="1" x14ac:dyDescent="0.25">
      <c r="A43" s="449"/>
      <c r="C43" s="435"/>
      <c r="D43" s="435"/>
      <c r="E43" s="787"/>
      <c r="F43" s="787"/>
      <c r="G43" s="241"/>
      <c r="H43" s="454" t="s">
        <v>589</v>
      </c>
      <c r="I43" s="787"/>
      <c r="J43" s="1040"/>
      <c r="K43" s="1042"/>
      <c r="M43" s="787"/>
    </row>
    <row r="44" spans="1:15" ht="12.75" customHeight="1" x14ac:dyDescent="0.25">
      <c r="A44" s="449"/>
      <c r="C44" s="435"/>
      <c r="D44" s="435"/>
      <c r="E44" s="787"/>
      <c r="F44" s="787"/>
      <c r="G44" s="443"/>
      <c r="H44" s="786"/>
      <c r="I44" s="787"/>
      <c r="J44" s="455"/>
      <c r="K44" s="455"/>
      <c r="M44" s="787"/>
    </row>
    <row r="45" spans="1:15" ht="12.75" customHeight="1" x14ac:dyDescent="0.25">
      <c r="A45" s="449"/>
      <c r="B45" s="456" t="s">
        <v>590</v>
      </c>
      <c r="C45" s="435"/>
      <c r="D45" s="435"/>
      <c r="E45" s="787"/>
      <c r="F45" s="787"/>
      <c r="G45" s="443"/>
      <c r="H45" s="786"/>
      <c r="I45" s="787"/>
      <c r="J45" s="455"/>
      <c r="K45" s="455"/>
      <c r="M45" s="787"/>
    </row>
    <row r="46" spans="1:15" ht="12.75" customHeight="1" x14ac:dyDescent="0.25">
      <c r="B46" s="1044" t="s">
        <v>591</v>
      </c>
      <c r="C46" s="1044"/>
      <c r="D46" s="1044"/>
      <c r="E46" s="1044"/>
      <c r="F46" s="1044"/>
      <c r="G46" s="1044"/>
      <c r="H46" s="1044"/>
      <c r="I46" s="1044"/>
      <c r="J46" s="1044"/>
      <c r="K46" s="455"/>
      <c r="M46" s="787"/>
    </row>
    <row r="47" spans="1:15" ht="12.75" customHeight="1" x14ac:dyDescent="0.25">
      <c r="B47" s="241"/>
      <c r="C47" s="789" t="s">
        <v>592</v>
      </c>
      <c r="D47" s="241"/>
      <c r="E47" s="789" t="s">
        <v>73</v>
      </c>
      <c r="G47" s="1045" t="s">
        <v>593</v>
      </c>
      <c r="H47" s="1045"/>
      <c r="I47" s="1040"/>
      <c r="J47" s="1042"/>
      <c r="M47" s="457"/>
      <c r="N47" s="443"/>
      <c r="O47" s="443"/>
    </row>
    <row r="48" spans="1:15" ht="12.75" customHeight="1" x14ac:dyDescent="0.25">
      <c r="G48" s="1045" t="s">
        <v>594</v>
      </c>
      <c r="H48" s="1045"/>
      <c r="I48" s="1040"/>
      <c r="J48" s="1042"/>
      <c r="K48" s="786"/>
      <c r="L48" s="786"/>
      <c r="M48" s="786"/>
      <c r="N48" s="443"/>
      <c r="O48" s="443"/>
    </row>
    <row r="49" spans="2:15" ht="12.75" customHeight="1" x14ac:dyDescent="0.25">
      <c r="I49" s="786"/>
      <c r="J49" s="786"/>
      <c r="K49" s="786"/>
      <c r="L49" s="786"/>
      <c r="M49" s="786"/>
      <c r="N49" s="443"/>
      <c r="O49" s="443"/>
    </row>
    <row r="50" spans="2:15" ht="12.75" customHeight="1" x14ac:dyDescent="0.25">
      <c r="E50" s="786"/>
      <c r="F50" s="786"/>
      <c r="G50" s="786"/>
      <c r="H50" s="786"/>
      <c r="I50" s="786"/>
      <c r="J50" s="786"/>
      <c r="K50" s="786"/>
      <c r="L50" s="786"/>
      <c r="M50" s="786"/>
      <c r="N50" s="443"/>
      <c r="O50" s="443"/>
    </row>
    <row r="51" spans="2:15" ht="12.75" customHeight="1" x14ac:dyDescent="0.25">
      <c r="E51" s="786"/>
      <c r="F51" s="786"/>
      <c r="G51" s="786"/>
      <c r="H51" s="786"/>
      <c r="I51" s="786"/>
      <c r="J51" s="458"/>
      <c r="K51" s="458"/>
      <c r="L51" s="458"/>
      <c r="M51" s="458"/>
      <c r="N51" s="458"/>
      <c r="O51" s="458"/>
    </row>
    <row r="52" spans="2:15" ht="12.75" customHeight="1" x14ac:dyDescent="0.2">
      <c r="B52" s="442"/>
      <c r="C52" s="787"/>
      <c r="D52" s="787"/>
      <c r="E52" s="787"/>
      <c r="F52" s="787"/>
      <c r="G52" s="787"/>
      <c r="H52" s="787"/>
      <c r="I52" s="787"/>
      <c r="J52" s="787"/>
      <c r="K52" s="787"/>
      <c r="M52" s="787"/>
    </row>
    <row r="53" spans="2:15" ht="12.75" customHeight="1" x14ac:dyDescent="0.2">
      <c r="B53" s="442"/>
      <c r="C53" s="787"/>
      <c r="D53" s="787"/>
      <c r="E53" s="787"/>
      <c r="F53" s="787"/>
      <c r="G53" s="787"/>
      <c r="H53" s="787"/>
      <c r="I53" s="787"/>
      <c r="J53" s="787"/>
      <c r="K53" s="787"/>
      <c r="M53" s="787"/>
    </row>
    <row r="57" spans="2:15" ht="12.75" customHeight="1" x14ac:dyDescent="0.2">
      <c r="B57" s="459"/>
    </row>
    <row r="59" spans="2:15" ht="12.75" customHeight="1" x14ac:dyDescent="0.2">
      <c r="B59" s="1026"/>
      <c r="C59" s="1026"/>
      <c r="D59" s="1026"/>
      <c r="E59" s="1026"/>
      <c r="F59" s="1026"/>
      <c r="G59" s="1026"/>
      <c r="H59" s="1026"/>
      <c r="I59" s="1026"/>
      <c r="J59" s="1026"/>
      <c r="K59" s="1026"/>
    </row>
    <row r="60" spans="2:15" ht="12.75" customHeight="1" x14ac:dyDescent="0.2">
      <c r="B60" s="1026"/>
      <c r="C60" s="1026"/>
      <c r="D60" s="1026"/>
      <c r="E60" s="1026"/>
      <c r="F60" s="1026"/>
      <c r="G60" s="1026"/>
      <c r="H60" s="1026"/>
      <c r="I60" s="1026"/>
      <c r="J60" s="1026"/>
      <c r="K60" s="1026"/>
    </row>
    <row r="61" spans="2:15" ht="12.75" customHeight="1" x14ac:dyDescent="0.2">
      <c r="B61" s="785"/>
      <c r="C61" s="785"/>
      <c r="D61" s="785"/>
      <c r="E61" s="1026"/>
      <c r="F61" s="1026"/>
      <c r="G61" s="1026"/>
      <c r="H61" s="1030"/>
      <c r="I61" s="1030"/>
      <c r="J61" s="1030"/>
      <c r="K61" s="1030"/>
    </row>
    <row r="62" spans="2:15" ht="12.75" customHeight="1" x14ac:dyDescent="0.2">
      <c r="B62" s="785"/>
      <c r="C62" s="785"/>
      <c r="D62" s="785"/>
      <c r="E62" s="460"/>
      <c r="F62" s="460"/>
      <c r="G62" s="460"/>
      <c r="H62" s="785"/>
      <c r="I62" s="785"/>
      <c r="J62" s="460"/>
      <c r="K62" s="460"/>
      <c r="M62" s="460"/>
    </row>
    <row r="63" spans="2:15" ht="12.75" customHeight="1" x14ac:dyDescent="0.2">
      <c r="B63" s="791"/>
      <c r="C63" s="787"/>
      <c r="D63" s="787"/>
      <c r="E63" s="787"/>
      <c r="F63" s="787"/>
      <c r="G63" s="787"/>
      <c r="H63" s="787"/>
      <c r="I63" s="787"/>
      <c r="J63" s="787"/>
      <c r="K63" s="787"/>
      <c r="M63" s="787"/>
    </row>
    <row r="64" spans="2:15" ht="12.75" customHeight="1" x14ac:dyDescent="0.2">
      <c r="B64" s="791"/>
      <c r="C64" s="787"/>
      <c r="D64" s="787"/>
      <c r="E64" s="787"/>
      <c r="F64" s="787"/>
      <c r="G64" s="787"/>
      <c r="H64" s="787"/>
      <c r="I64" s="787"/>
      <c r="J64" s="787"/>
      <c r="K64" s="787"/>
      <c r="M64" s="787"/>
    </row>
    <row r="65" spans="2:13" ht="12.75" customHeight="1" x14ac:dyDescent="0.2">
      <c r="B65" s="791"/>
      <c r="C65" s="787"/>
      <c r="D65" s="787"/>
      <c r="E65" s="787"/>
      <c r="F65" s="787"/>
      <c r="G65" s="787"/>
      <c r="H65" s="787"/>
      <c r="I65" s="787"/>
      <c r="J65" s="787"/>
      <c r="K65" s="787"/>
      <c r="M65" s="787"/>
    </row>
    <row r="66" spans="2:13" ht="12.75" customHeight="1" x14ac:dyDescent="0.2">
      <c r="B66" s="791"/>
      <c r="C66" s="787"/>
      <c r="D66" s="787"/>
      <c r="E66" s="787"/>
      <c r="F66" s="787"/>
      <c r="G66" s="787"/>
      <c r="H66" s="787"/>
      <c r="I66" s="787"/>
      <c r="J66" s="787"/>
      <c r="K66" s="787"/>
      <c r="M66" s="787"/>
    </row>
    <row r="67" spans="2:13" ht="12.75" customHeight="1" x14ac:dyDescent="0.2">
      <c r="B67" s="1038"/>
      <c r="C67" s="1038"/>
      <c r="D67" s="1038"/>
      <c r="E67" s="1038"/>
      <c r="F67" s="1038"/>
      <c r="G67" s="1038"/>
      <c r="H67" s="1038"/>
      <c r="I67" s="1038"/>
      <c r="J67" s="1038"/>
      <c r="K67" s="1038"/>
    </row>
    <row r="68" spans="2:13" ht="12.75" customHeight="1" x14ac:dyDescent="0.2">
      <c r="B68" s="1039"/>
      <c r="C68" s="1039"/>
      <c r="D68" s="1039"/>
      <c r="E68" s="1039"/>
      <c r="F68" s="1039"/>
      <c r="G68" s="1039"/>
      <c r="H68" s="1039"/>
      <c r="I68" s="1039"/>
      <c r="J68" s="1039"/>
      <c r="K68" s="1039"/>
    </row>
    <row r="69" spans="2:13" ht="12.75" customHeight="1" x14ac:dyDescent="0.2">
      <c r="B69" s="461"/>
      <c r="C69" s="787"/>
      <c r="D69" s="787"/>
      <c r="E69" s="787"/>
      <c r="F69" s="787"/>
      <c r="G69" s="787"/>
      <c r="H69" s="787"/>
      <c r="I69" s="787"/>
      <c r="J69" s="787"/>
      <c r="K69" s="787"/>
      <c r="M69" s="787"/>
    </row>
    <row r="70" spans="2:13" ht="12.75" customHeight="1" x14ac:dyDescent="0.2">
      <c r="B70" s="461"/>
      <c r="C70" s="787"/>
      <c r="D70" s="787"/>
      <c r="E70" s="787"/>
      <c r="F70" s="787"/>
      <c r="G70" s="787"/>
      <c r="H70" s="787"/>
      <c r="I70" s="787"/>
      <c r="J70" s="787"/>
      <c r="K70" s="787"/>
      <c r="M70" s="787"/>
    </row>
    <row r="71" spans="2:13" ht="12.75" customHeight="1" x14ac:dyDescent="0.2">
      <c r="B71" s="461"/>
      <c r="C71" s="787"/>
      <c r="D71" s="787"/>
      <c r="E71" s="787"/>
      <c r="F71" s="787"/>
      <c r="G71" s="787"/>
      <c r="H71" s="787"/>
      <c r="I71" s="787"/>
      <c r="J71" s="787"/>
      <c r="K71" s="787"/>
      <c r="M71" s="787"/>
    </row>
    <row r="72" spans="2:13" ht="12.75" customHeight="1" x14ac:dyDescent="0.2">
      <c r="B72" s="461"/>
      <c r="C72" s="787"/>
      <c r="D72" s="787"/>
      <c r="E72" s="787"/>
      <c r="F72" s="787"/>
      <c r="G72" s="787"/>
      <c r="H72" s="787"/>
      <c r="I72" s="787"/>
      <c r="J72" s="787"/>
      <c r="K72" s="787"/>
      <c r="M72" s="787"/>
    </row>
    <row r="73" spans="2:13" ht="12.75" customHeight="1" x14ac:dyDescent="0.2">
      <c r="B73" s="461"/>
      <c r="C73" s="787"/>
      <c r="D73" s="787"/>
      <c r="E73" s="787"/>
      <c r="F73" s="787"/>
      <c r="G73" s="787"/>
      <c r="H73" s="787"/>
      <c r="I73" s="787"/>
      <c r="J73" s="787"/>
      <c r="K73" s="787"/>
      <c r="M73" s="787"/>
    </row>
    <row r="74" spans="2:13" ht="12.75" customHeight="1" x14ac:dyDescent="0.2">
      <c r="B74" s="461"/>
      <c r="C74" s="1023"/>
      <c r="D74" s="787"/>
      <c r="E74" s="1023"/>
      <c r="F74" s="787"/>
      <c r="G74" s="1023"/>
      <c r="H74" s="1023"/>
      <c r="I74" s="1023"/>
      <c r="J74" s="1023"/>
      <c r="K74" s="1023"/>
      <c r="M74" s="1023"/>
    </row>
    <row r="75" spans="2:13" ht="12.75" customHeight="1" x14ac:dyDescent="0.2">
      <c r="B75" s="461"/>
      <c r="C75" s="1023"/>
      <c r="D75" s="787"/>
      <c r="E75" s="1023"/>
      <c r="F75" s="787"/>
      <c r="G75" s="1023"/>
      <c r="H75" s="1023"/>
      <c r="I75" s="1023"/>
      <c r="J75" s="1023"/>
      <c r="K75" s="1023"/>
      <c r="M75" s="1023"/>
    </row>
    <row r="76" spans="2:13" ht="12.75" customHeight="1" x14ac:dyDescent="0.2">
      <c r="B76" s="461"/>
      <c r="C76" s="787"/>
      <c r="D76" s="787"/>
      <c r="E76" s="787"/>
      <c r="F76" s="787"/>
      <c r="G76" s="787"/>
      <c r="H76" s="787"/>
      <c r="I76" s="787"/>
      <c r="J76" s="787"/>
      <c r="K76" s="787"/>
      <c r="M76" s="787"/>
    </row>
    <row r="77" spans="2:13" ht="12.75" customHeight="1" x14ac:dyDescent="0.2">
      <c r="B77" s="461"/>
      <c r="C77" s="787"/>
      <c r="D77" s="787"/>
      <c r="E77" s="787"/>
      <c r="F77" s="787"/>
      <c r="G77" s="787"/>
      <c r="H77" s="787"/>
      <c r="I77" s="787"/>
      <c r="J77" s="787"/>
      <c r="K77" s="787"/>
      <c r="M77" s="787"/>
    </row>
    <row r="78" spans="2:13" ht="12.75" customHeight="1" x14ac:dyDescent="0.2">
      <c r="B78" s="461"/>
      <c r="C78" s="787"/>
      <c r="D78" s="787"/>
      <c r="E78" s="787"/>
      <c r="F78" s="787"/>
      <c r="G78" s="787"/>
      <c r="H78" s="787"/>
      <c r="I78" s="787"/>
      <c r="J78" s="787"/>
      <c r="K78" s="787"/>
      <c r="M78" s="787"/>
    </row>
    <row r="79" spans="2:13" ht="12.75" customHeight="1" x14ac:dyDescent="0.2">
      <c r="B79" s="461"/>
      <c r="C79" s="787"/>
      <c r="D79" s="787"/>
      <c r="E79" s="787"/>
      <c r="F79" s="787"/>
      <c r="G79" s="787"/>
      <c r="H79" s="787"/>
      <c r="I79" s="787"/>
      <c r="J79" s="787"/>
      <c r="K79" s="787"/>
      <c r="M79" s="787"/>
    </row>
    <row r="80" spans="2:13" ht="12.75" customHeight="1" x14ac:dyDescent="0.2">
      <c r="B80" s="461"/>
      <c r="C80" s="787"/>
      <c r="D80" s="787"/>
      <c r="E80" s="787"/>
      <c r="F80" s="787"/>
      <c r="G80" s="787"/>
      <c r="H80" s="787"/>
      <c r="I80" s="787"/>
      <c r="J80" s="787"/>
      <c r="K80" s="787"/>
      <c r="M80" s="787"/>
    </row>
    <row r="81" spans="2:14" ht="12.75" customHeight="1" x14ac:dyDescent="0.2">
      <c r="B81" s="461"/>
      <c r="C81" s="787"/>
      <c r="D81" s="787"/>
      <c r="E81" s="787"/>
      <c r="F81" s="787"/>
      <c r="G81" s="787"/>
      <c r="H81" s="787"/>
      <c r="I81" s="787"/>
      <c r="J81" s="787"/>
      <c r="K81" s="787"/>
      <c r="M81" s="787"/>
    </row>
    <row r="82" spans="2:14" ht="12.75" customHeight="1" x14ac:dyDescent="0.2">
      <c r="B82" s="791"/>
      <c r="C82" s="790"/>
      <c r="D82" s="790"/>
      <c r="E82" s="790"/>
      <c r="F82" s="790"/>
      <c r="G82" s="790"/>
      <c r="H82" s="790"/>
      <c r="I82" s="790"/>
      <c r="J82" s="790"/>
      <c r="K82" s="790"/>
      <c r="M82" s="790"/>
    </row>
    <row r="87" spans="2:14" ht="12.75" customHeight="1" x14ac:dyDescent="0.2">
      <c r="B87" s="459"/>
    </row>
    <row r="88" spans="2:14" ht="12.75" customHeight="1" x14ac:dyDescent="0.2">
      <c r="B88" s="459"/>
    </row>
    <row r="89" spans="2:14" ht="12.75" customHeight="1" x14ac:dyDescent="0.2">
      <c r="B89" s="462"/>
    </row>
    <row r="90" spans="2:14" ht="12.75" customHeight="1" x14ac:dyDescent="0.2">
      <c r="B90" s="463"/>
    </row>
    <row r="91" spans="2:14" ht="12.75" customHeight="1" x14ac:dyDescent="0.2">
      <c r="B91" s="463"/>
    </row>
    <row r="92" spans="2:14" ht="12.75" customHeight="1" x14ac:dyDescent="0.2">
      <c r="B92" s="1028"/>
      <c r="C92" s="1028"/>
      <c r="D92" s="1028"/>
      <c r="E92" s="1028"/>
      <c r="F92" s="1028"/>
      <c r="G92" s="1028"/>
      <c r="H92" s="1028"/>
      <c r="I92" s="1028"/>
      <c r="J92" s="1028"/>
      <c r="K92" s="1028"/>
      <c r="L92" s="1028"/>
      <c r="M92" s="783"/>
      <c r="N92" s="783"/>
    </row>
    <row r="93" spans="2:14" ht="12.75" customHeight="1" x14ac:dyDescent="0.2">
      <c r="B93" s="1028"/>
      <c r="C93" s="1028"/>
      <c r="D93" s="1028"/>
      <c r="E93" s="1028"/>
      <c r="F93" s="1028"/>
      <c r="G93" s="1028"/>
      <c r="H93" s="1028"/>
      <c r="I93" s="1028"/>
      <c r="J93" s="1028"/>
      <c r="K93" s="1028"/>
      <c r="L93" s="1028"/>
      <c r="M93" s="783"/>
      <c r="N93" s="783"/>
    </row>
    <row r="94" spans="2:14" ht="12.75" customHeight="1" x14ac:dyDescent="0.2">
      <c r="B94" s="1028"/>
      <c r="C94" s="1028"/>
      <c r="D94" s="1028"/>
      <c r="E94" s="1028"/>
      <c r="F94" s="1028"/>
      <c r="G94" s="1028"/>
      <c r="H94" s="1028"/>
      <c r="I94" s="1028"/>
      <c r="J94" s="1028"/>
      <c r="K94" s="1028"/>
      <c r="L94" s="1028"/>
      <c r="M94" s="783"/>
      <c r="N94" s="783"/>
    </row>
    <row r="95" spans="2:14" ht="12.75" customHeight="1" x14ac:dyDescent="0.2">
      <c r="B95" s="1028"/>
      <c r="C95" s="1028"/>
      <c r="D95" s="1028"/>
      <c r="E95" s="1028"/>
      <c r="F95" s="1028"/>
      <c r="G95" s="1028"/>
      <c r="H95" s="1028"/>
      <c r="I95" s="1028"/>
      <c r="J95" s="1028"/>
      <c r="K95" s="1028"/>
      <c r="L95" s="1028"/>
      <c r="M95" s="783"/>
      <c r="N95" s="783"/>
    </row>
    <row r="96" spans="2:14" ht="12.75" customHeight="1" x14ac:dyDescent="0.2">
      <c r="B96" s="794"/>
    </row>
    <row r="97" spans="2:14" ht="12.75" customHeight="1" x14ac:dyDescent="0.2">
      <c r="B97" s="464"/>
    </row>
    <row r="98" spans="2:14" ht="12.75" customHeight="1" x14ac:dyDescent="0.2">
      <c r="B98" s="1030"/>
      <c r="C98" s="1030"/>
      <c r="D98" s="1030"/>
      <c r="E98" s="1030"/>
      <c r="F98" s="1030"/>
      <c r="G98" s="1030"/>
      <c r="H98" s="1030"/>
      <c r="I98" s="1030"/>
      <c r="J98" s="1030"/>
      <c r="K98" s="1030"/>
      <c r="L98" s="1030"/>
      <c r="M98" s="787"/>
      <c r="N98" s="787"/>
    </row>
    <row r="99" spans="2:14" ht="12.75" customHeight="1" x14ac:dyDescent="0.2">
      <c r="B99" s="1030"/>
      <c r="C99" s="1030"/>
      <c r="D99" s="1030"/>
      <c r="E99" s="1030"/>
      <c r="F99" s="1030"/>
      <c r="G99" s="1030"/>
      <c r="H99" s="1030"/>
      <c r="I99" s="1030"/>
      <c r="J99" s="1030"/>
      <c r="K99" s="1030"/>
      <c r="L99" s="1030"/>
      <c r="M99" s="787"/>
      <c r="N99" s="787"/>
    </row>
    <row r="101" spans="2:14" ht="12.75" customHeight="1" x14ac:dyDescent="0.2">
      <c r="B101" s="785"/>
      <c r="C101" s="785"/>
      <c r="D101" s="785"/>
      <c r="E101" s="785"/>
      <c r="F101" s="785"/>
      <c r="G101" s="785"/>
      <c r="H101" s="785"/>
      <c r="I101" s="785"/>
      <c r="J101" s="785"/>
      <c r="K101" s="785"/>
      <c r="L101" s="785"/>
      <c r="M101" s="785"/>
      <c r="N101" s="785"/>
    </row>
    <row r="102" spans="2:14" ht="12.75" customHeight="1" x14ac:dyDescent="0.2">
      <c r="B102" s="465"/>
      <c r="C102" s="793"/>
      <c r="D102" s="793"/>
      <c r="E102" s="793"/>
      <c r="F102" s="793"/>
      <c r="G102" s="793"/>
      <c r="H102" s="793"/>
      <c r="I102" s="793"/>
      <c r="J102" s="793"/>
      <c r="K102" s="793"/>
      <c r="L102" s="793"/>
      <c r="M102" s="793"/>
      <c r="N102" s="793"/>
    </row>
    <row r="103" spans="2:14" ht="12.75" customHeight="1" x14ac:dyDescent="0.2">
      <c r="B103" s="465"/>
      <c r="C103" s="793"/>
      <c r="D103" s="793"/>
      <c r="E103" s="793"/>
      <c r="F103" s="793"/>
      <c r="G103" s="793"/>
      <c r="H103" s="793"/>
      <c r="I103" s="793"/>
      <c r="J103" s="793"/>
      <c r="K103" s="793"/>
      <c r="L103" s="793"/>
      <c r="M103" s="793"/>
      <c r="N103" s="793"/>
    </row>
    <row r="104" spans="2:14" ht="12.75" customHeight="1" x14ac:dyDescent="0.2">
      <c r="B104" s="465"/>
      <c r="C104" s="793"/>
      <c r="D104" s="793"/>
      <c r="E104" s="793"/>
      <c r="F104" s="793"/>
      <c r="G104" s="793"/>
      <c r="H104" s="793"/>
      <c r="I104" s="793"/>
      <c r="J104" s="793"/>
      <c r="K104" s="793"/>
      <c r="L104" s="793"/>
      <c r="M104" s="793"/>
      <c r="N104" s="793"/>
    </row>
    <row r="105" spans="2:14" ht="12.75" customHeight="1" x14ac:dyDescent="0.2">
      <c r="B105" s="465"/>
      <c r="C105" s="793"/>
      <c r="D105" s="793"/>
      <c r="E105" s="793"/>
      <c r="F105" s="793"/>
      <c r="G105" s="793"/>
      <c r="H105" s="793"/>
      <c r="I105" s="793"/>
      <c r="J105" s="793"/>
      <c r="K105" s="793"/>
      <c r="L105" s="793"/>
      <c r="M105" s="793"/>
      <c r="N105" s="793"/>
    </row>
    <row r="106" spans="2:14" ht="12.75" customHeight="1" x14ac:dyDescent="0.2">
      <c r="B106" s="465"/>
      <c r="C106" s="1035"/>
      <c r="D106" s="793"/>
      <c r="E106" s="793"/>
      <c r="F106" s="793"/>
      <c r="G106" s="1035"/>
      <c r="H106" s="1035"/>
      <c r="I106" s="1035"/>
      <c r="J106" s="1035"/>
      <c r="K106" s="1035"/>
      <c r="L106" s="793"/>
      <c r="M106" s="1035"/>
      <c r="N106" s="793"/>
    </row>
    <row r="107" spans="2:14" ht="12.75" customHeight="1" x14ac:dyDescent="0.2">
      <c r="B107" s="466"/>
      <c r="C107" s="1035"/>
      <c r="D107" s="793"/>
      <c r="E107" s="793"/>
      <c r="F107" s="793"/>
      <c r="G107" s="1035"/>
      <c r="H107" s="1035"/>
      <c r="I107" s="1035"/>
      <c r="J107" s="1035"/>
      <c r="K107" s="1035"/>
      <c r="L107" s="793"/>
      <c r="M107" s="1035"/>
      <c r="N107" s="793"/>
    </row>
    <row r="108" spans="2:14" ht="12.75" customHeight="1" x14ac:dyDescent="0.2">
      <c r="B108" s="790"/>
      <c r="C108" s="467"/>
      <c r="D108" s="467"/>
      <c r="E108" s="468"/>
      <c r="F108" s="468"/>
      <c r="G108" s="468"/>
      <c r="H108" s="468"/>
      <c r="I108" s="468"/>
      <c r="J108" s="468"/>
      <c r="K108" s="468"/>
      <c r="L108" s="468"/>
      <c r="M108" s="468"/>
      <c r="N108" s="468"/>
    </row>
    <row r="109" spans="2:14" ht="12.75" customHeight="1" x14ac:dyDescent="0.2">
      <c r="B109" s="790"/>
      <c r="C109" s="467"/>
      <c r="D109" s="467"/>
      <c r="E109" s="468"/>
      <c r="F109" s="468"/>
      <c r="G109" s="468"/>
      <c r="H109" s="468"/>
      <c r="I109" s="468"/>
      <c r="J109" s="468"/>
      <c r="K109" s="468"/>
      <c r="L109" s="468"/>
      <c r="M109" s="468"/>
      <c r="N109" s="468"/>
    </row>
    <row r="110" spans="2:14" ht="12.75" customHeight="1" x14ac:dyDescent="0.2">
      <c r="B110" s="1036"/>
      <c r="C110" s="1036"/>
      <c r="D110" s="1036"/>
      <c r="E110" s="1036"/>
      <c r="F110" s="1036"/>
      <c r="G110" s="1036"/>
      <c r="H110" s="1036"/>
      <c r="I110" s="1036"/>
      <c r="J110" s="1036"/>
      <c r="K110" s="1036"/>
      <c r="L110" s="1036"/>
      <c r="M110" s="783"/>
      <c r="N110" s="783"/>
    </row>
    <row r="111" spans="2:14" ht="12.75" customHeight="1" x14ac:dyDescent="0.2">
      <c r="B111" s="1036"/>
      <c r="C111" s="1036"/>
      <c r="D111" s="1036"/>
      <c r="E111" s="1036"/>
      <c r="F111" s="1036"/>
      <c r="G111" s="1036"/>
      <c r="H111" s="1036"/>
      <c r="I111" s="1036"/>
      <c r="J111" s="1036"/>
      <c r="K111" s="1036"/>
      <c r="L111" s="1036"/>
      <c r="M111" s="783"/>
      <c r="N111" s="783"/>
    </row>
    <row r="113" spans="2:14" ht="12.75" customHeight="1" x14ac:dyDescent="0.2">
      <c r="B113" s="785"/>
      <c r="C113" s="785"/>
      <c r="D113" s="785"/>
      <c r="E113" s="785"/>
      <c r="F113" s="785"/>
      <c r="G113" s="785"/>
      <c r="H113" s="785"/>
      <c r="I113" s="785"/>
      <c r="J113" s="785"/>
      <c r="K113" s="785"/>
      <c r="L113" s="785"/>
      <c r="M113" s="785"/>
      <c r="N113" s="785"/>
    </row>
    <row r="114" spans="2:14" ht="12.75" customHeight="1" x14ac:dyDescent="0.2">
      <c r="B114" s="465"/>
      <c r="C114" s="793"/>
      <c r="D114" s="793"/>
      <c r="E114" s="793"/>
      <c r="F114" s="793"/>
      <c r="G114" s="793"/>
      <c r="H114" s="793"/>
      <c r="I114" s="793"/>
      <c r="J114" s="793"/>
      <c r="K114" s="793"/>
      <c r="L114" s="793"/>
      <c r="M114" s="793"/>
      <c r="N114" s="793"/>
    </row>
    <row r="115" spans="2:14" ht="12.75" customHeight="1" x14ac:dyDescent="0.2">
      <c r="B115" s="465"/>
      <c r="C115" s="793"/>
      <c r="D115" s="793"/>
      <c r="E115" s="793"/>
      <c r="F115" s="793"/>
      <c r="G115" s="793"/>
      <c r="H115" s="793"/>
      <c r="I115" s="793"/>
      <c r="J115" s="793"/>
      <c r="K115" s="793"/>
      <c r="L115" s="793"/>
      <c r="M115" s="793"/>
      <c r="N115" s="793"/>
    </row>
    <row r="116" spans="2:14" ht="12.75" customHeight="1" x14ac:dyDescent="0.2">
      <c r="B116" s="790"/>
      <c r="C116" s="467"/>
      <c r="D116" s="467"/>
      <c r="E116" s="468"/>
      <c r="F116" s="468"/>
      <c r="G116" s="468"/>
      <c r="H116" s="468"/>
      <c r="I116" s="468"/>
      <c r="J116" s="468"/>
      <c r="K116" s="468"/>
      <c r="L116" s="468"/>
      <c r="M116" s="468"/>
      <c r="N116" s="468"/>
    </row>
    <row r="117" spans="2:14" ht="12.75" customHeight="1" x14ac:dyDescent="0.2">
      <c r="B117" s="469"/>
    </row>
    <row r="118" spans="2:14" ht="12.75" customHeight="1" x14ac:dyDescent="0.2">
      <c r="B118" s="469"/>
    </row>
    <row r="119" spans="2:14" ht="12.75" customHeight="1" x14ac:dyDescent="0.2">
      <c r="B119" s="469"/>
    </row>
    <row r="120" spans="2:14" ht="12.75" customHeight="1" x14ac:dyDescent="0.2">
      <c r="B120" s="469"/>
    </row>
    <row r="121" spans="2:14" ht="12.75" customHeight="1" x14ac:dyDescent="0.2">
      <c r="B121" s="459"/>
    </row>
    <row r="122" spans="2:14" ht="12.75" customHeight="1" x14ac:dyDescent="0.2">
      <c r="B122" s="459"/>
    </row>
    <row r="123" spans="2:14" ht="12.75" customHeight="1" x14ac:dyDescent="0.2">
      <c r="B123" s="462"/>
    </row>
    <row r="124" spans="2:14" ht="12.75" customHeight="1" x14ac:dyDescent="0.2">
      <c r="B124" s="463"/>
    </row>
    <row r="125" spans="2:14" ht="12.75" customHeight="1" x14ac:dyDescent="0.2">
      <c r="B125" s="463"/>
    </row>
    <row r="126" spans="2:14" ht="12.75" customHeight="1" x14ac:dyDescent="0.2">
      <c r="B126" s="1028"/>
      <c r="C126" s="1028"/>
      <c r="D126" s="1028"/>
      <c r="E126" s="1028"/>
      <c r="F126" s="1028"/>
      <c r="G126" s="1028"/>
      <c r="H126" s="1028"/>
      <c r="I126" s="1028"/>
      <c r="J126" s="1028"/>
      <c r="K126" s="1028"/>
      <c r="L126" s="1028"/>
      <c r="M126" s="783"/>
      <c r="N126" s="783"/>
    </row>
    <row r="127" spans="2:14" ht="12.75" customHeight="1" x14ac:dyDescent="0.2">
      <c r="B127" s="1028"/>
      <c r="C127" s="1028"/>
      <c r="D127" s="1028"/>
      <c r="E127" s="1028"/>
      <c r="F127" s="1028"/>
      <c r="G127" s="1028"/>
      <c r="H127" s="1028"/>
      <c r="I127" s="1028"/>
      <c r="J127" s="1028"/>
      <c r="K127" s="1028"/>
      <c r="L127" s="1028"/>
      <c r="M127" s="783"/>
      <c r="N127" s="783"/>
    </row>
    <row r="128" spans="2:14" ht="12.75" customHeight="1" x14ac:dyDescent="0.2">
      <c r="B128" s="1028"/>
      <c r="C128" s="1028"/>
      <c r="D128" s="1028"/>
      <c r="E128" s="1028"/>
      <c r="F128" s="1028"/>
      <c r="G128" s="1028"/>
      <c r="H128" s="1028"/>
      <c r="I128" s="1028"/>
      <c r="J128" s="1028"/>
      <c r="K128" s="1028"/>
      <c r="L128" s="1028"/>
      <c r="M128" s="783"/>
      <c r="N128" s="783"/>
    </row>
    <row r="129" spans="2:14" ht="12.75" customHeight="1" x14ac:dyDescent="0.2">
      <c r="B129" s="1028"/>
      <c r="C129" s="1028"/>
      <c r="D129" s="1028"/>
      <c r="E129" s="1028"/>
      <c r="F129" s="1028"/>
      <c r="G129" s="1028"/>
      <c r="H129" s="1028"/>
      <c r="I129" s="1028"/>
      <c r="J129" s="1028"/>
      <c r="K129" s="1028"/>
      <c r="L129" s="1028"/>
      <c r="M129" s="783"/>
      <c r="N129" s="783"/>
    </row>
    <row r="131" spans="2:14" ht="12.75" customHeight="1" x14ac:dyDescent="0.2">
      <c r="B131" s="460"/>
      <c r="C131" s="460"/>
      <c r="D131" s="460"/>
      <c r="E131" s="460"/>
      <c r="F131" s="460"/>
      <c r="G131" s="460"/>
      <c r="H131" s="460"/>
      <c r="I131" s="460"/>
      <c r="J131" s="460"/>
      <c r="K131" s="460"/>
      <c r="L131" s="460"/>
      <c r="M131" s="460"/>
      <c r="N131" s="460"/>
    </row>
    <row r="132" spans="2:14" ht="12.75" customHeight="1" x14ac:dyDescent="0.2">
      <c r="B132" s="470"/>
      <c r="C132" s="471"/>
      <c r="D132" s="471"/>
      <c r="E132" s="471"/>
      <c r="F132" s="471"/>
      <c r="G132" s="471"/>
      <c r="H132" s="471"/>
      <c r="I132" s="471"/>
      <c r="J132" s="471"/>
      <c r="K132" s="471"/>
      <c r="L132" s="471"/>
      <c r="M132" s="471"/>
      <c r="N132" s="471"/>
    </row>
    <row r="133" spans="2:14" ht="12.75" customHeight="1" x14ac:dyDescent="0.2">
      <c r="B133" s="470"/>
      <c r="C133" s="471"/>
      <c r="D133" s="471"/>
      <c r="E133" s="471"/>
      <c r="F133" s="471"/>
      <c r="G133" s="471"/>
      <c r="H133" s="471"/>
      <c r="I133" s="471"/>
      <c r="J133" s="471"/>
      <c r="K133" s="471"/>
      <c r="L133" s="471"/>
      <c r="M133" s="471"/>
      <c r="N133" s="471"/>
    </row>
    <row r="134" spans="2:14" ht="12.75" customHeight="1" x14ac:dyDescent="0.2">
      <c r="B134" s="470"/>
      <c r="C134" s="471"/>
      <c r="D134" s="471"/>
      <c r="E134" s="471"/>
      <c r="F134" s="471"/>
      <c r="G134" s="471"/>
      <c r="H134" s="471"/>
      <c r="I134" s="471"/>
      <c r="J134" s="471"/>
      <c r="K134" s="471"/>
      <c r="L134" s="471"/>
      <c r="M134" s="471"/>
      <c r="N134" s="471"/>
    </row>
    <row r="135" spans="2:14" ht="12.75" customHeight="1" x14ac:dyDescent="0.2">
      <c r="B135" s="470"/>
      <c r="C135" s="471"/>
      <c r="D135" s="471"/>
      <c r="E135" s="471"/>
      <c r="F135" s="471"/>
      <c r="G135" s="471"/>
      <c r="H135" s="471"/>
      <c r="I135" s="471"/>
      <c r="J135" s="471"/>
      <c r="K135" s="471"/>
      <c r="L135" s="471"/>
      <c r="M135" s="471"/>
      <c r="N135" s="471"/>
    </row>
    <row r="136" spans="2:14" ht="12.75" customHeight="1" x14ac:dyDescent="0.2">
      <c r="B136" s="470"/>
      <c r="C136" s="471"/>
      <c r="D136" s="471"/>
      <c r="E136" s="471"/>
      <c r="F136" s="471"/>
      <c r="G136" s="471"/>
      <c r="H136" s="471"/>
      <c r="I136" s="471"/>
      <c r="J136" s="471"/>
      <c r="K136" s="471"/>
      <c r="L136" s="471"/>
      <c r="M136" s="471"/>
      <c r="N136" s="471"/>
    </row>
    <row r="137" spans="2:14" ht="12.75" customHeight="1" x14ac:dyDescent="0.2">
      <c r="B137" s="472"/>
      <c r="C137" s="473"/>
      <c r="D137" s="473"/>
      <c r="E137" s="473"/>
      <c r="F137" s="473"/>
      <c r="G137" s="473"/>
      <c r="H137" s="473"/>
      <c r="I137" s="473"/>
      <c r="J137" s="473"/>
      <c r="K137" s="473"/>
      <c r="L137" s="473"/>
      <c r="M137" s="473"/>
      <c r="N137" s="473"/>
    </row>
    <row r="139" spans="2:14" ht="12.75" customHeight="1" x14ac:dyDescent="0.2">
      <c r="B139" s="459"/>
    </row>
    <row r="140" spans="2:14" ht="12.75" customHeight="1" x14ac:dyDescent="0.2">
      <c r="B140" s="474"/>
    </row>
    <row r="141" spans="2:14" ht="12.75" customHeight="1" x14ac:dyDescent="0.2">
      <c r="B141" s="1026"/>
      <c r="C141" s="1026"/>
      <c r="D141" s="1026"/>
      <c r="E141" s="1026"/>
      <c r="F141" s="1026"/>
      <c r="G141" s="1026"/>
      <c r="H141" s="1026"/>
    </row>
    <row r="142" spans="2:14" ht="12.75" customHeight="1" x14ac:dyDescent="0.2">
      <c r="B142" s="1031"/>
      <c r="C142" s="1037"/>
      <c r="D142" s="795"/>
      <c r="E142" s="1031"/>
      <c r="F142" s="1031"/>
      <c r="G142" s="1031"/>
      <c r="H142" s="1031"/>
    </row>
    <row r="143" spans="2:14" ht="12.75" customHeight="1" x14ac:dyDescent="0.2">
      <c r="B143" s="1031"/>
      <c r="C143" s="1037"/>
      <c r="D143" s="795"/>
      <c r="E143" s="1031"/>
      <c r="F143" s="1031"/>
      <c r="G143" s="1031"/>
      <c r="H143" s="1032"/>
    </row>
    <row r="144" spans="2:14" ht="12.75" customHeight="1" x14ac:dyDescent="0.2">
      <c r="B144" s="1023"/>
      <c r="C144" s="1023"/>
      <c r="D144" s="787"/>
      <c r="E144" s="1022"/>
      <c r="F144" s="1022"/>
      <c r="G144" s="1022"/>
    </row>
    <row r="145" spans="2:8" ht="12.75" customHeight="1" x14ac:dyDescent="0.2">
      <c r="B145" s="1023"/>
      <c r="C145" s="1023"/>
      <c r="D145" s="787"/>
      <c r="E145" s="1022"/>
      <c r="F145" s="1022"/>
      <c r="G145" s="1022"/>
    </row>
    <row r="146" spans="2:8" ht="12.75" customHeight="1" x14ac:dyDescent="0.2">
      <c r="B146" s="1034"/>
      <c r="C146" s="1023"/>
      <c r="D146" s="787"/>
      <c r="E146" s="1022"/>
      <c r="F146" s="1022"/>
      <c r="G146" s="1022"/>
    </row>
    <row r="147" spans="2:8" ht="12.75" customHeight="1" x14ac:dyDescent="0.2">
      <c r="B147" s="1023"/>
      <c r="C147" s="1023"/>
      <c r="D147" s="787"/>
      <c r="E147" s="1022"/>
      <c r="F147" s="1022"/>
      <c r="G147" s="1022"/>
    </row>
    <row r="148" spans="2:8" ht="12.75" customHeight="1" x14ac:dyDescent="0.2">
      <c r="B148" s="1023"/>
      <c r="C148" s="1023"/>
      <c r="D148" s="787"/>
      <c r="E148" s="1022"/>
      <c r="F148" s="1022"/>
      <c r="G148" s="1022"/>
    </row>
    <row r="149" spans="2:8" ht="12.75" customHeight="1" x14ac:dyDescent="0.2">
      <c r="B149" s="1023"/>
      <c r="C149" s="1023"/>
      <c r="D149" s="787"/>
      <c r="E149" s="1022"/>
      <c r="F149" s="1022"/>
      <c r="G149" s="1022"/>
    </row>
    <row r="150" spans="2:8" ht="12.75" customHeight="1" x14ac:dyDescent="0.2">
      <c r="B150" s="1023"/>
      <c r="C150" s="1023"/>
      <c r="D150" s="787"/>
      <c r="E150" s="1022"/>
      <c r="F150" s="1022"/>
      <c r="G150" s="1022"/>
    </row>
    <row r="151" spans="2:8" ht="12.75" customHeight="1" x14ac:dyDescent="0.2">
      <c r="B151" s="1023"/>
      <c r="C151" s="1023"/>
      <c r="D151" s="787"/>
      <c r="E151" s="1023"/>
      <c r="F151" s="1023"/>
      <c r="G151" s="1023"/>
    </row>
    <row r="152" spans="2:8" ht="12.75" customHeight="1" x14ac:dyDescent="0.2">
      <c r="B152" s="1030"/>
      <c r="C152" s="1023"/>
      <c r="D152" s="787"/>
      <c r="E152" s="1030"/>
      <c r="F152" s="1030"/>
      <c r="G152" s="1030"/>
    </row>
    <row r="154" spans="2:8" ht="12.75" customHeight="1" x14ac:dyDescent="0.2">
      <c r="B154" s="475"/>
      <c r="C154" s="476"/>
      <c r="D154" s="476"/>
    </row>
    <row r="155" spans="2:8" ht="12.75" customHeight="1" x14ac:dyDescent="0.2">
      <c r="B155" s="475"/>
      <c r="C155" s="476"/>
      <c r="D155" s="476"/>
    </row>
    <row r="157" spans="2:8" ht="12.75" customHeight="1" x14ac:dyDescent="0.2">
      <c r="B157" s="1026"/>
      <c r="C157" s="1026"/>
      <c r="D157" s="1026"/>
      <c r="E157" s="1026"/>
      <c r="F157" s="1026"/>
      <c r="G157" s="1026"/>
      <c r="H157" s="1026"/>
    </row>
    <row r="158" spans="2:8" ht="12.75" customHeight="1" x14ac:dyDescent="0.2">
      <c r="B158" s="1031"/>
      <c r="C158" s="1032"/>
      <c r="D158" s="796"/>
      <c r="E158" s="1031"/>
      <c r="F158" s="1031"/>
      <c r="G158" s="1031"/>
      <c r="H158" s="1031"/>
    </row>
    <row r="159" spans="2:8" ht="12.75" customHeight="1" x14ac:dyDescent="0.2">
      <c r="B159" s="1031"/>
      <c r="C159" s="1032"/>
      <c r="D159" s="796"/>
      <c r="E159" s="1031"/>
      <c r="F159" s="1031"/>
      <c r="G159" s="1031"/>
      <c r="H159" s="1032"/>
    </row>
    <row r="160" spans="2:8" ht="12.75" customHeight="1" x14ac:dyDescent="0.2">
      <c r="B160" s="1023"/>
      <c r="C160" s="1023"/>
      <c r="D160" s="787"/>
      <c r="E160" s="1025"/>
      <c r="F160" s="1025"/>
      <c r="G160" s="1025"/>
      <c r="H160" s="787"/>
    </row>
    <row r="161" spans="2:8" ht="12.75" customHeight="1" x14ac:dyDescent="0.2">
      <c r="B161" s="1023"/>
      <c r="C161" s="1023"/>
      <c r="D161" s="787"/>
      <c r="E161" s="1025"/>
      <c r="F161" s="1025"/>
      <c r="G161" s="1025"/>
      <c r="H161" s="787"/>
    </row>
    <row r="162" spans="2:8" ht="12.75" customHeight="1" x14ac:dyDescent="0.2">
      <c r="B162" s="1030"/>
      <c r="C162" s="1030"/>
      <c r="D162" s="790"/>
      <c r="E162" s="1025"/>
      <c r="F162" s="1025"/>
      <c r="G162" s="1025"/>
      <c r="H162" s="790"/>
    </row>
    <row r="164" spans="2:8" ht="12.75" customHeight="1" x14ac:dyDescent="0.2">
      <c r="B164" s="1026"/>
      <c r="C164" s="1026"/>
      <c r="D164" s="1026"/>
      <c r="E164" s="1026"/>
      <c r="F164" s="1026"/>
      <c r="G164" s="1026"/>
      <c r="H164" s="1026"/>
    </row>
    <row r="165" spans="2:8" ht="12.75" customHeight="1" x14ac:dyDescent="0.2">
      <c r="B165" s="1033"/>
      <c r="C165" s="1029"/>
      <c r="D165" s="783"/>
      <c r="E165" s="1026"/>
      <c r="F165" s="1026"/>
      <c r="G165" s="1026"/>
      <c r="H165" s="1026"/>
    </row>
    <row r="166" spans="2:8" ht="12.75" customHeight="1" x14ac:dyDescent="0.2">
      <c r="B166" s="1033"/>
      <c r="C166" s="1029"/>
      <c r="D166" s="783"/>
      <c r="E166" s="1026"/>
      <c r="F166" s="1026"/>
      <c r="G166" s="1026"/>
      <c r="H166" s="1026"/>
    </row>
    <row r="167" spans="2:8" ht="12.75" customHeight="1" x14ac:dyDescent="0.2">
      <c r="B167" s="798"/>
      <c r="C167" s="783"/>
      <c r="D167" s="783"/>
      <c r="E167" s="783"/>
      <c r="F167" s="783"/>
      <c r="G167" s="783"/>
      <c r="H167" s="785"/>
    </row>
    <row r="168" spans="2:8" ht="12.75" customHeight="1" x14ac:dyDescent="0.2">
      <c r="B168" s="1030"/>
      <c r="C168" s="1029"/>
      <c r="D168" s="783"/>
      <c r="E168" s="1030"/>
      <c r="F168" s="1030"/>
      <c r="G168" s="1030"/>
      <c r="H168" s="790"/>
    </row>
    <row r="173" spans="2:8" ht="12.75" customHeight="1" x14ac:dyDescent="0.2">
      <c r="B173" s="459"/>
    </row>
    <row r="174" spans="2:8" ht="12.75" customHeight="1" x14ac:dyDescent="0.2">
      <c r="B174" s="459"/>
    </row>
    <row r="175" spans="2:8" ht="12.75" customHeight="1" x14ac:dyDescent="0.2">
      <c r="B175" s="1033"/>
      <c r="C175" s="1029"/>
      <c r="D175" s="783"/>
      <c r="E175" s="1026"/>
      <c r="F175" s="1026"/>
      <c r="G175" s="1026"/>
      <c r="H175" s="1026"/>
    </row>
    <row r="176" spans="2:8" ht="12.75" customHeight="1" x14ac:dyDescent="0.2">
      <c r="B176" s="1033"/>
      <c r="C176" s="1029"/>
      <c r="D176" s="783"/>
      <c r="E176" s="1026"/>
      <c r="F176" s="1026"/>
      <c r="G176" s="1026"/>
      <c r="H176" s="1026"/>
    </row>
    <row r="177" spans="2:9" ht="12.75" customHeight="1" x14ac:dyDescent="0.2">
      <c r="B177" s="1023"/>
      <c r="C177" s="1029"/>
      <c r="D177" s="783"/>
      <c r="E177" s="1023"/>
      <c r="F177" s="1023"/>
      <c r="G177" s="1023"/>
      <c r="H177" s="787"/>
    </row>
    <row r="178" spans="2:9" ht="12.75" customHeight="1" x14ac:dyDescent="0.2">
      <c r="B178" s="1023"/>
      <c r="C178" s="1029"/>
      <c r="D178" s="783"/>
      <c r="E178" s="1023"/>
      <c r="F178" s="1023"/>
      <c r="G178" s="1023"/>
      <c r="H178" s="787"/>
    </row>
    <row r="179" spans="2:9" ht="12.75" customHeight="1" x14ac:dyDescent="0.2">
      <c r="B179" s="1023"/>
      <c r="C179" s="1029"/>
      <c r="D179" s="783"/>
      <c r="E179" s="1023"/>
      <c r="F179" s="1023"/>
      <c r="G179" s="1023"/>
      <c r="H179" s="787"/>
    </row>
    <row r="180" spans="2:9" ht="12.75" customHeight="1" x14ac:dyDescent="0.2">
      <c r="B180" s="1030"/>
      <c r="C180" s="1029"/>
      <c r="D180" s="783"/>
      <c r="E180" s="1030"/>
      <c r="F180" s="1030"/>
      <c r="G180" s="1030"/>
      <c r="H180" s="790"/>
    </row>
    <row r="181" spans="2:9" ht="12.75" customHeight="1" x14ac:dyDescent="0.2">
      <c r="B181" s="790"/>
      <c r="C181" s="783"/>
      <c r="D181" s="783"/>
      <c r="E181" s="790"/>
      <c r="F181" s="790"/>
      <c r="G181" s="783"/>
      <c r="H181" s="790"/>
    </row>
    <row r="182" spans="2:9" ht="12.75" customHeight="1" x14ac:dyDescent="0.2">
      <c r="B182" s="790"/>
      <c r="C182" s="783"/>
      <c r="D182" s="783"/>
      <c r="E182" s="790"/>
      <c r="F182" s="790"/>
      <c r="G182" s="783"/>
      <c r="H182" s="790"/>
    </row>
    <row r="183" spans="2:9" ht="12.75" customHeight="1" x14ac:dyDescent="0.2">
      <c r="B183" s="790"/>
      <c r="C183" s="783"/>
      <c r="D183" s="783"/>
      <c r="E183" s="790"/>
      <c r="F183" s="790"/>
      <c r="G183" s="783"/>
      <c r="H183" s="790"/>
    </row>
    <row r="185" spans="2:9" ht="12.75" customHeight="1" x14ac:dyDescent="0.2">
      <c r="B185" s="459"/>
    </row>
    <row r="186" spans="2:9" ht="12.75" customHeight="1" x14ac:dyDescent="0.2">
      <c r="B186" s="459"/>
    </row>
    <row r="187" spans="2:9" ht="12.75" customHeight="1" x14ac:dyDescent="0.2">
      <c r="B187" s="462"/>
      <c r="C187" s="794"/>
      <c r="D187" s="794"/>
      <c r="E187" s="794"/>
      <c r="F187" s="794"/>
      <c r="I187" s="477"/>
    </row>
    <row r="188" spans="2:9" ht="12.75" customHeight="1" x14ac:dyDescent="0.2">
      <c r="B188" s="462"/>
      <c r="I188" s="462"/>
    </row>
    <row r="189" spans="2:9" ht="12.75" customHeight="1" x14ac:dyDescent="0.2">
      <c r="B189" s="462"/>
      <c r="C189" s="794"/>
      <c r="D189" s="794"/>
      <c r="E189" s="794"/>
      <c r="F189" s="794"/>
      <c r="I189" s="477"/>
    </row>
    <row r="190" spans="2:9" ht="12.75" customHeight="1" x14ac:dyDescent="0.2">
      <c r="B190" s="462"/>
      <c r="C190" s="794"/>
      <c r="D190" s="794"/>
      <c r="E190" s="794"/>
      <c r="F190" s="794"/>
      <c r="G190" s="462"/>
    </row>
    <row r="193" spans="1:14" ht="12.75" customHeight="1" x14ac:dyDescent="0.2">
      <c r="B193" s="462"/>
    </row>
    <row r="194" spans="1:14" ht="12.75" customHeight="1" x14ac:dyDescent="0.2">
      <c r="B194" s="463"/>
    </row>
    <row r="195" spans="1:14" ht="12.75" customHeight="1" x14ac:dyDescent="0.2">
      <c r="B195" s="462"/>
    </row>
    <row r="196" spans="1:14" ht="12.75" customHeight="1" x14ac:dyDescent="0.2">
      <c r="B196" s="463"/>
    </row>
    <row r="197" spans="1:14" ht="12.75" customHeight="1" x14ac:dyDescent="0.2">
      <c r="B197" s="1028"/>
      <c r="C197" s="1028"/>
      <c r="D197" s="1028"/>
      <c r="E197" s="1028"/>
      <c r="F197" s="1028"/>
      <c r="G197" s="1028"/>
      <c r="H197" s="1028"/>
      <c r="I197" s="1028"/>
      <c r="J197" s="1028"/>
      <c r="K197" s="1028"/>
      <c r="L197" s="1028"/>
      <c r="M197" s="783"/>
      <c r="N197" s="783"/>
    </row>
    <row r="198" spans="1:14" ht="12.75" customHeight="1" x14ac:dyDescent="0.2">
      <c r="B198" s="1028"/>
      <c r="C198" s="1028"/>
      <c r="D198" s="1028"/>
      <c r="E198" s="1028"/>
      <c r="F198" s="1028"/>
      <c r="G198" s="1028"/>
      <c r="H198" s="1028"/>
      <c r="I198" s="1028"/>
      <c r="J198" s="1028"/>
      <c r="K198" s="1028"/>
      <c r="L198" s="1028"/>
      <c r="M198" s="783"/>
      <c r="N198" s="783"/>
    </row>
    <row r="199" spans="1:14" ht="12.75" customHeight="1" x14ac:dyDescent="0.2">
      <c r="B199" s="463"/>
    </row>
    <row r="200" spans="1:14" ht="12.75" customHeight="1" x14ac:dyDescent="0.2">
      <c r="B200" s="1028"/>
      <c r="C200" s="1028"/>
      <c r="D200" s="1028"/>
      <c r="E200" s="1028"/>
      <c r="F200" s="1028"/>
      <c r="G200" s="1028"/>
      <c r="H200" s="1028"/>
      <c r="I200" s="1028"/>
      <c r="J200" s="1028"/>
      <c r="K200" s="1028"/>
      <c r="L200" s="1028"/>
      <c r="M200" s="783"/>
      <c r="N200" s="783"/>
    </row>
    <row r="201" spans="1:14" ht="12.75" customHeight="1" x14ac:dyDescent="0.2">
      <c r="B201" s="1028"/>
      <c r="C201" s="1028"/>
      <c r="D201" s="1028"/>
      <c r="E201" s="1028"/>
      <c r="F201" s="1028"/>
      <c r="G201" s="1028"/>
      <c r="H201" s="1028"/>
      <c r="I201" s="1028"/>
      <c r="J201" s="1028"/>
      <c r="K201" s="1028"/>
      <c r="L201" s="1028"/>
      <c r="M201" s="783"/>
      <c r="N201" s="783"/>
    </row>
    <row r="202" spans="1:14" ht="12.75" customHeight="1" x14ac:dyDescent="0.2">
      <c r="B202" s="1028"/>
      <c r="C202" s="1028"/>
      <c r="D202" s="1028"/>
      <c r="E202" s="1028"/>
      <c r="F202" s="1028"/>
      <c r="G202" s="1028"/>
      <c r="H202" s="1028"/>
      <c r="I202" s="1028"/>
      <c r="J202" s="1028"/>
      <c r="K202" s="1028"/>
      <c r="L202" s="1028"/>
      <c r="M202" s="783"/>
      <c r="N202" s="783"/>
    </row>
    <row r="205" spans="1:14" ht="12.75" customHeight="1" x14ac:dyDescent="0.2">
      <c r="A205" s="469"/>
    </row>
    <row r="207" spans="1:14" ht="12.75" customHeight="1" x14ac:dyDescent="0.2">
      <c r="B207" s="478"/>
      <c r="C207" s="783"/>
      <c r="D207" s="783"/>
      <c r="E207" s="783"/>
      <c r="F207" s="783"/>
    </row>
    <row r="208" spans="1:14" ht="12.75" customHeight="1" x14ac:dyDescent="0.2">
      <c r="B208" s="1029"/>
      <c r="C208" s="1025"/>
      <c r="D208" s="1025"/>
      <c r="E208" s="1025"/>
    </row>
    <row r="209" spans="2:6" ht="12.75" customHeight="1" x14ac:dyDescent="0.2">
      <c r="B209" s="1029"/>
      <c r="C209" s="1025"/>
      <c r="D209" s="1025"/>
      <c r="E209" s="1025"/>
    </row>
    <row r="210" spans="2:6" ht="12.75" customHeight="1" x14ac:dyDescent="0.2">
      <c r="B210" s="1029"/>
      <c r="C210" s="1025"/>
      <c r="D210" s="1025"/>
      <c r="E210" s="1025"/>
    </row>
    <row r="211" spans="2:6" ht="12.75" customHeight="1" x14ac:dyDescent="0.2">
      <c r="B211" s="1029"/>
      <c r="C211" s="1025"/>
      <c r="D211" s="1025"/>
      <c r="E211" s="1025"/>
    </row>
    <row r="212" spans="2:6" ht="12.75" customHeight="1" x14ac:dyDescent="0.2">
      <c r="B212" s="1024"/>
      <c r="C212" s="1025"/>
      <c r="D212" s="1025"/>
      <c r="E212" s="1025"/>
    </row>
    <row r="213" spans="2:6" ht="12.75" customHeight="1" x14ac:dyDescent="0.2">
      <c r="B213" s="479"/>
      <c r="C213" s="480"/>
      <c r="D213" s="480"/>
      <c r="E213" s="783"/>
      <c r="F213" s="783"/>
    </row>
    <row r="214" spans="2:6" ht="12.75" customHeight="1" x14ac:dyDescent="0.2">
      <c r="B214" s="798"/>
      <c r="C214" s="460"/>
      <c r="D214" s="460"/>
      <c r="E214" s="460"/>
      <c r="F214" s="460"/>
    </row>
    <row r="215" spans="2:6" ht="12.75" customHeight="1" x14ac:dyDescent="0.2">
      <c r="B215" s="783"/>
      <c r="C215" s="481"/>
      <c r="D215" s="481"/>
      <c r="E215" s="460"/>
      <c r="F215" s="460"/>
    </row>
    <row r="216" spans="2:6" ht="12.75" customHeight="1" x14ac:dyDescent="0.2">
      <c r="B216" s="783"/>
      <c r="C216" s="783"/>
      <c r="D216" s="783"/>
      <c r="E216" s="792"/>
      <c r="F216" s="792"/>
    </row>
    <row r="217" spans="2:6" ht="12.75" customHeight="1" x14ac:dyDescent="0.2">
      <c r="B217" s="783"/>
      <c r="C217" s="783"/>
      <c r="D217" s="783"/>
    </row>
    <row r="218" spans="2:6" ht="12.75" customHeight="1" x14ac:dyDescent="0.2">
      <c r="B218" s="783"/>
      <c r="C218" s="783"/>
      <c r="D218" s="783"/>
    </row>
    <row r="219" spans="2:6" ht="12.75" customHeight="1" x14ac:dyDescent="0.2">
      <c r="B219" s="783"/>
      <c r="C219" s="783"/>
      <c r="D219" s="783"/>
    </row>
    <row r="220" spans="2:6" ht="12.75" customHeight="1" x14ac:dyDescent="0.2">
      <c r="B220" s="783"/>
      <c r="C220" s="783"/>
      <c r="D220" s="783"/>
    </row>
    <row r="221" spans="2:6" ht="12.75" customHeight="1" x14ac:dyDescent="0.2">
      <c r="B221" s="783"/>
      <c r="C221" s="783"/>
      <c r="D221" s="783"/>
      <c r="E221" s="792"/>
      <c r="F221" s="792"/>
    </row>
    <row r="222" spans="2:6" ht="12.75" customHeight="1" x14ac:dyDescent="0.2">
      <c r="B222" s="783"/>
      <c r="C222" s="783"/>
      <c r="D222" s="783"/>
    </row>
    <row r="223" spans="2:6" ht="12.75" customHeight="1" x14ac:dyDescent="0.2">
      <c r="B223" s="783"/>
      <c r="C223" s="783"/>
      <c r="D223" s="783"/>
    </row>
    <row r="224" spans="2:6" ht="12.75" customHeight="1" x14ac:dyDescent="0.2">
      <c r="B224" s="783"/>
      <c r="C224" s="783"/>
      <c r="D224" s="783"/>
      <c r="E224" s="783"/>
      <c r="F224" s="783"/>
    </row>
    <row r="225" spans="2:6" ht="12.75" customHeight="1" x14ac:dyDescent="0.2">
      <c r="B225" s="783"/>
      <c r="C225" s="783"/>
      <c r="D225" s="783"/>
      <c r="E225" s="783"/>
      <c r="F225" s="783"/>
    </row>
    <row r="226" spans="2:6" ht="12.75" customHeight="1" x14ac:dyDescent="0.2">
      <c r="C226" s="783"/>
      <c r="D226" s="783"/>
      <c r="E226" s="783"/>
      <c r="F226" s="783"/>
    </row>
    <row r="227" spans="2:6" ht="12.75" customHeight="1" x14ac:dyDescent="0.2">
      <c r="B227" s="783"/>
      <c r="C227" s="783"/>
      <c r="D227" s="783"/>
      <c r="E227" s="783"/>
      <c r="F227" s="783"/>
    </row>
    <row r="228" spans="2:6" ht="12.75" customHeight="1" x14ac:dyDescent="0.2">
      <c r="B228" s="783"/>
      <c r="C228" s="783"/>
      <c r="D228" s="783"/>
      <c r="E228" s="792"/>
      <c r="F228" s="792"/>
    </row>
    <row r="229" spans="2:6" ht="12.75" customHeight="1" x14ac:dyDescent="0.2">
      <c r="B229" s="783"/>
      <c r="C229" s="783"/>
      <c r="D229" s="783"/>
    </row>
    <row r="230" spans="2:6" ht="12.75" customHeight="1" x14ac:dyDescent="0.2">
      <c r="B230" s="783"/>
      <c r="C230" s="783"/>
      <c r="D230" s="783"/>
      <c r="E230" s="783"/>
      <c r="F230" s="783"/>
    </row>
    <row r="231" spans="2:6" ht="12.75" customHeight="1" x14ac:dyDescent="0.2">
      <c r="B231" s="783"/>
      <c r="C231" s="783"/>
      <c r="D231" s="783"/>
      <c r="E231" s="783"/>
      <c r="F231" s="783"/>
    </row>
    <row r="232" spans="2:6" ht="12.75" customHeight="1" x14ac:dyDescent="0.2">
      <c r="B232" s="783"/>
      <c r="C232" s="783"/>
      <c r="D232" s="783"/>
      <c r="E232" s="783"/>
      <c r="F232" s="783"/>
    </row>
    <row r="233" spans="2:6" ht="12.75" customHeight="1" x14ac:dyDescent="0.2">
      <c r="B233" s="783"/>
      <c r="C233" s="783"/>
      <c r="D233" s="783"/>
      <c r="E233" s="783"/>
      <c r="F233" s="783"/>
    </row>
    <row r="234" spans="2:6" ht="12.75" customHeight="1" x14ac:dyDescent="0.2">
      <c r="B234" s="783"/>
      <c r="C234" s="783"/>
      <c r="D234" s="783"/>
      <c r="E234" s="783"/>
      <c r="F234" s="783"/>
    </row>
    <row r="235" spans="2:6" ht="12.75" customHeight="1" x14ac:dyDescent="0.2">
      <c r="B235" s="783"/>
      <c r="C235" s="783"/>
      <c r="D235" s="783"/>
      <c r="E235" s="783"/>
      <c r="F235" s="783"/>
    </row>
    <row r="236" spans="2:6" ht="12.75" customHeight="1" x14ac:dyDescent="0.2">
      <c r="B236" s="783"/>
      <c r="C236" s="783"/>
      <c r="D236" s="783"/>
      <c r="E236" s="783"/>
      <c r="F236" s="783"/>
    </row>
    <row r="237" spans="2:6" ht="12.75" customHeight="1" x14ac:dyDescent="0.2">
      <c r="B237" s="783"/>
      <c r="C237" s="783"/>
      <c r="D237" s="783"/>
      <c r="E237" s="783"/>
      <c r="F237" s="783"/>
    </row>
    <row r="238" spans="2:6" ht="12.75" customHeight="1" x14ac:dyDescent="0.2">
      <c r="B238" s="783"/>
      <c r="C238" s="783"/>
      <c r="D238" s="783"/>
      <c r="E238" s="783"/>
      <c r="F238" s="783"/>
    </row>
    <row r="239" spans="2:6" ht="12.75" customHeight="1" x14ac:dyDescent="0.2">
      <c r="B239" s="783"/>
      <c r="C239" s="783"/>
      <c r="D239" s="783"/>
      <c r="E239" s="783"/>
      <c r="F239" s="783"/>
    </row>
    <row r="240" spans="2:6" ht="12.75" customHeight="1" x14ac:dyDescent="0.2">
      <c r="B240" s="783"/>
      <c r="C240" s="783"/>
      <c r="D240" s="783"/>
      <c r="E240" s="792"/>
      <c r="F240" s="792"/>
    </row>
    <row r="241" spans="2:6" ht="12.75" customHeight="1" x14ac:dyDescent="0.2">
      <c r="B241" s="783"/>
      <c r="C241" s="783"/>
      <c r="D241" s="783"/>
      <c r="E241" s="792"/>
      <c r="F241" s="792"/>
    </row>
    <row r="242" spans="2:6" ht="12.75" customHeight="1" x14ac:dyDescent="0.2">
      <c r="B242" s="783"/>
      <c r="C242" s="783"/>
      <c r="D242" s="783"/>
      <c r="E242" s="792"/>
      <c r="F242" s="792"/>
    </row>
    <row r="243" spans="2:6" ht="12.75" customHeight="1" x14ac:dyDescent="0.2">
      <c r="B243" s="783"/>
      <c r="C243" s="783"/>
      <c r="D243" s="783"/>
    </row>
    <row r="244" spans="2:6" ht="12.75" customHeight="1" x14ac:dyDescent="0.2">
      <c r="C244" s="783"/>
      <c r="D244" s="783"/>
      <c r="E244" s="783"/>
      <c r="F244" s="783"/>
    </row>
    <row r="245" spans="2:6" ht="12.75" customHeight="1" x14ac:dyDescent="0.2">
      <c r="B245" s="783"/>
      <c r="C245" s="783"/>
      <c r="D245" s="783"/>
    </row>
    <row r="246" spans="2:6" ht="12.75" customHeight="1" x14ac:dyDescent="0.2">
      <c r="B246" s="783"/>
      <c r="C246" s="783"/>
      <c r="D246" s="783"/>
      <c r="E246" s="783"/>
      <c r="F246" s="783"/>
    </row>
    <row r="247" spans="2:6" ht="12.75" customHeight="1" x14ac:dyDescent="0.2">
      <c r="B247" s="783"/>
      <c r="C247" s="783"/>
      <c r="D247" s="783"/>
      <c r="E247" s="792"/>
      <c r="F247" s="792"/>
    </row>
    <row r="248" spans="2:6" ht="12.75" customHeight="1" x14ac:dyDescent="0.2">
      <c r="B248" s="783"/>
      <c r="C248" s="783"/>
      <c r="D248" s="783"/>
      <c r="E248" s="783"/>
      <c r="F248" s="783"/>
    </row>
    <row r="249" spans="2:6" ht="12.75" customHeight="1" x14ac:dyDescent="0.2">
      <c r="B249" s="783"/>
      <c r="C249" s="783"/>
      <c r="D249" s="783"/>
      <c r="E249" s="783"/>
      <c r="F249" s="783"/>
    </row>
    <row r="250" spans="2:6" ht="12.75" customHeight="1" x14ac:dyDescent="0.2">
      <c r="B250" s="783"/>
      <c r="C250" s="783"/>
      <c r="D250" s="783"/>
      <c r="E250" s="783"/>
      <c r="F250" s="783"/>
    </row>
    <row r="251" spans="2:6" ht="12.75" customHeight="1" x14ac:dyDescent="0.2">
      <c r="B251" s="783"/>
      <c r="C251" s="783"/>
      <c r="D251" s="783"/>
      <c r="E251" s="783"/>
      <c r="F251" s="783"/>
    </row>
    <row r="252" spans="2:6" ht="12.75" customHeight="1" x14ac:dyDescent="0.2">
      <c r="B252" s="783"/>
      <c r="C252" s="783"/>
      <c r="D252" s="783"/>
      <c r="E252" s="792"/>
      <c r="F252" s="792"/>
    </row>
    <row r="253" spans="2:6" ht="12.75" customHeight="1" x14ac:dyDescent="0.2">
      <c r="B253" s="783"/>
      <c r="C253" s="783"/>
      <c r="D253" s="783"/>
      <c r="E253" s="783"/>
      <c r="F253" s="783"/>
    </row>
    <row r="254" spans="2:6" ht="12.75" customHeight="1" x14ac:dyDescent="0.2">
      <c r="B254" s="783"/>
      <c r="C254" s="783"/>
      <c r="D254" s="783"/>
      <c r="E254" s="783"/>
      <c r="F254" s="783"/>
    </row>
    <row r="255" spans="2:6" ht="12.75" customHeight="1" x14ac:dyDescent="0.2">
      <c r="B255" s="783"/>
      <c r="C255" s="783"/>
      <c r="D255" s="783"/>
      <c r="E255" s="783"/>
      <c r="F255" s="783"/>
    </row>
    <row r="256" spans="2:6" ht="12.75" customHeight="1" x14ac:dyDescent="0.2">
      <c r="B256" s="783"/>
      <c r="C256" s="783"/>
      <c r="D256" s="783"/>
      <c r="E256" s="783"/>
      <c r="F256" s="783"/>
    </row>
    <row r="257" spans="2:6" ht="12.75" customHeight="1" x14ac:dyDescent="0.2">
      <c r="B257" s="783"/>
      <c r="C257" s="783"/>
      <c r="D257" s="783"/>
      <c r="E257" s="783"/>
      <c r="F257" s="783"/>
    </row>
  </sheetData>
  <sheetProtection algorithmName="SHA-512" hashValue="OvmigSc+cL5GxbzOW8JW6BNFpgxNt/KsBDqMNlbzIIcsJzTdYGEIpy5OpnUXq5DFGevYyYyzvk5sqGBrWBYlsg==" saltValue="cDgwzPuAGLmtsIVy8wOIkg==" spinCount="100000" sheet="1" formatCells="0" formatColumns="0" formatRows="0" insertRows="0"/>
  <customSheetViews>
    <customSheetView guid="{DFED3BBB-AA3A-47A0-B9A6-455515EE166B}" showPageBreaks="1" showGridLines="0" printArea="1">
      <selection sqref="A1:M1"/>
      <pageMargins left="0" right="0" top="0" bottom="0" header="0" footer="0"/>
      <headerFooter alignWithMargins="0">
        <oddFooter>&amp;R&amp;A, &amp;P</oddFooter>
      </headerFooter>
    </customSheetView>
    <customSheetView guid="{BF20CC56-EA05-47B4-8174-543B4536EDD8}" showPageBreaks="1" showGridLines="0" printArea="1">
      <selection activeCell="N26" sqref="N26"/>
      <pageMargins left="0" right="0" top="0" bottom="0" header="0" footer="0"/>
      <headerFooter alignWithMargins="0">
        <oddFooter>&amp;R&amp;A, &amp;P</oddFooter>
      </headerFooter>
    </customSheetView>
  </customSheetViews>
  <mergeCells count="129">
    <mergeCell ref="B2:K2"/>
    <mergeCell ref="B3:G3"/>
    <mergeCell ref="L3:M3"/>
    <mergeCell ref="B4:G4"/>
    <mergeCell ref="L4:M4"/>
    <mergeCell ref="B32:I32"/>
    <mergeCell ref="B5:G5"/>
    <mergeCell ref="L5:M5"/>
    <mergeCell ref="B6:G6"/>
    <mergeCell ref="L6:M6"/>
    <mergeCell ref="B7:G7"/>
    <mergeCell ref="B9:G9"/>
    <mergeCell ref="L9:M9"/>
    <mergeCell ref="B13:G13"/>
    <mergeCell ref="L13:M13"/>
    <mergeCell ref="B14:G14"/>
    <mergeCell ref="L14:M14"/>
    <mergeCell ref="B10:G10"/>
    <mergeCell ref="L10:M10"/>
    <mergeCell ref="B11:G11"/>
    <mergeCell ref="L11:M11"/>
    <mergeCell ref="B12:G12"/>
    <mergeCell ref="L12:M12"/>
    <mergeCell ref="B15:G15"/>
    <mergeCell ref="L15:M15"/>
    <mergeCell ref="B16:G16"/>
    <mergeCell ref="B17:G17"/>
    <mergeCell ref="B18:G18"/>
    <mergeCell ref="E23:J23"/>
    <mergeCell ref="J59:K59"/>
    <mergeCell ref="G48:H48"/>
    <mergeCell ref="I47:J47"/>
    <mergeCell ref="I48:J48"/>
    <mergeCell ref="B59:B60"/>
    <mergeCell ref="C59:G59"/>
    <mergeCell ref="H59:I59"/>
    <mergeCell ref="M74:M75"/>
    <mergeCell ref="B92:L93"/>
    <mergeCell ref="C60:G60"/>
    <mergeCell ref="H60:I60"/>
    <mergeCell ref="J60:K60"/>
    <mergeCell ref="E24:J24"/>
    <mergeCell ref="E25:J25"/>
    <mergeCell ref="E26:J26"/>
    <mergeCell ref="B29:I30"/>
    <mergeCell ref="B46:J46"/>
    <mergeCell ref="G47:H47"/>
    <mergeCell ref="J43:K43"/>
    <mergeCell ref="B94:L95"/>
    <mergeCell ref="B98:L99"/>
    <mergeCell ref="E61:G61"/>
    <mergeCell ref="H61:I61"/>
    <mergeCell ref="J61:K61"/>
    <mergeCell ref="B67:K67"/>
    <mergeCell ref="B68:K68"/>
    <mergeCell ref="C74:C75"/>
    <mergeCell ref="H106:H107"/>
    <mergeCell ref="I106:I107"/>
    <mergeCell ref="J106:J107"/>
    <mergeCell ref="K106:K107"/>
    <mergeCell ref="J74:J75"/>
    <mergeCell ref="K74:K75"/>
    <mergeCell ref="E74:E75"/>
    <mergeCell ref="G74:G75"/>
    <mergeCell ref="H74:H75"/>
    <mergeCell ref="I74:I75"/>
    <mergeCell ref="M106:M107"/>
    <mergeCell ref="B110:L111"/>
    <mergeCell ref="B126:L127"/>
    <mergeCell ref="B128:L129"/>
    <mergeCell ref="B141:H141"/>
    <mergeCell ref="B142:C143"/>
    <mergeCell ref="E142:G143"/>
    <mergeCell ref="H142:H143"/>
    <mergeCell ref="C106:C107"/>
    <mergeCell ref="G106:G107"/>
    <mergeCell ref="H175:H176"/>
    <mergeCell ref="E145:G145"/>
    <mergeCell ref="B146:C146"/>
    <mergeCell ref="E146:G146"/>
    <mergeCell ref="B147:C147"/>
    <mergeCell ref="E147:G147"/>
    <mergeCell ref="B148:C148"/>
    <mergeCell ref="E148:G148"/>
    <mergeCell ref="B161:C161"/>
    <mergeCell ref="E161:G161"/>
    <mergeCell ref="B162:C162"/>
    <mergeCell ref="E162:G162"/>
    <mergeCell ref="B164:H164"/>
    <mergeCell ref="B165:C166"/>
    <mergeCell ref="E165:G166"/>
    <mergeCell ref="H165:H166"/>
    <mergeCell ref="B168:C168"/>
    <mergeCell ref="E168:G168"/>
    <mergeCell ref="E152:G152"/>
    <mergeCell ref="B157:H157"/>
    <mergeCell ref="A1:M1"/>
    <mergeCell ref="B197:L198"/>
    <mergeCell ref="B200:L202"/>
    <mergeCell ref="B208:E208"/>
    <mergeCell ref="B209:E209"/>
    <mergeCell ref="B210:E210"/>
    <mergeCell ref="B211:E211"/>
    <mergeCell ref="B177:C177"/>
    <mergeCell ref="E177:G177"/>
    <mergeCell ref="B178:C178"/>
    <mergeCell ref="E178:G178"/>
    <mergeCell ref="B179:C179"/>
    <mergeCell ref="E179:G179"/>
    <mergeCell ref="B180:C180"/>
    <mergeCell ref="E180:G180"/>
    <mergeCell ref="E151:G151"/>
    <mergeCell ref="B152:C152"/>
    <mergeCell ref="B158:C159"/>
    <mergeCell ref="E158:G159"/>
    <mergeCell ref="H158:H159"/>
    <mergeCell ref="B160:C160"/>
    <mergeCell ref="E160:G160"/>
    <mergeCell ref="B175:C176"/>
    <mergeCell ref="B144:C144"/>
    <mergeCell ref="E144:G144"/>
    <mergeCell ref="B145:C145"/>
    <mergeCell ref="B149:C149"/>
    <mergeCell ref="E149:G149"/>
    <mergeCell ref="B150:C150"/>
    <mergeCell ref="E150:G150"/>
    <mergeCell ref="B151:C151"/>
    <mergeCell ref="B212:E212"/>
    <mergeCell ref="E175:G176"/>
  </mergeCells>
  <pageMargins left="0.7" right="0.7" top="0.75" bottom="0.75" header="0.3" footer="0.3"/>
  <pageSetup scale="88" orientation="landscape" r:id="rId1"/>
  <headerFooter differentFirst="1"/>
  <rowBreaks count="1" manualBreakCount="1">
    <brk id="27"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H5"/>
  <sheetViews>
    <sheetView workbookViewId="0"/>
  </sheetViews>
  <sheetFormatPr defaultRowHeight="15" x14ac:dyDescent="0.25"/>
  <sheetData>
    <row r="1" spans="1:8" x14ac:dyDescent="0.25">
      <c r="A1" t="s">
        <v>306</v>
      </c>
      <c r="B1" t="s">
        <v>595</v>
      </c>
      <c r="C1" t="s">
        <v>596</v>
      </c>
      <c r="D1" t="s">
        <v>597</v>
      </c>
      <c r="E1" t="s">
        <v>598</v>
      </c>
      <c r="F1" t="s">
        <v>599</v>
      </c>
      <c r="G1" t="s">
        <v>600</v>
      </c>
      <c r="H1" t="s">
        <v>601</v>
      </c>
    </row>
    <row r="2" spans="1:8" x14ac:dyDescent="0.25">
      <c r="B2">
        <f>'Financing Terms'!B10</f>
        <v>0</v>
      </c>
      <c r="C2" s="656">
        <f>'Financing Terms'!H10</f>
        <v>0</v>
      </c>
      <c r="D2">
        <f>('Financing Terms'!I10)*100</f>
        <v>0</v>
      </c>
      <c r="E2">
        <f>'Financing Terms'!J10</f>
        <v>0</v>
      </c>
      <c r="F2">
        <f>'Financing Terms'!K10</f>
        <v>0</v>
      </c>
      <c r="H2">
        <f>'Financing Terms'!L10</f>
        <v>0</v>
      </c>
    </row>
    <row r="3" spans="1:8" x14ac:dyDescent="0.25">
      <c r="B3">
        <f>'Financing Terms'!B11</f>
        <v>0</v>
      </c>
      <c r="C3" s="656">
        <f>'Financing Terms'!H11</f>
        <v>0</v>
      </c>
      <c r="D3">
        <f>('Financing Terms'!I11)*100</f>
        <v>0</v>
      </c>
      <c r="E3">
        <f>'Financing Terms'!J11</f>
        <v>0</v>
      </c>
      <c r="F3">
        <f>'Financing Terms'!K11</f>
        <v>0</v>
      </c>
      <c r="H3">
        <f>'Financing Terms'!L11</f>
        <v>0</v>
      </c>
    </row>
    <row r="4" spans="1:8" x14ac:dyDescent="0.25">
      <c r="B4">
        <f>'Financing Terms'!B12</f>
        <v>0</v>
      </c>
      <c r="C4" s="656">
        <f>'Financing Terms'!H12</f>
        <v>0</v>
      </c>
      <c r="D4">
        <f>('Financing Terms'!I12)*100</f>
        <v>0</v>
      </c>
      <c r="E4">
        <f>'Financing Terms'!J12</f>
        <v>0</v>
      </c>
      <c r="F4">
        <f>'Financing Terms'!K12</f>
        <v>0</v>
      </c>
      <c r="H4">
        <f>'Financing Terms'!L12</f>
        <v>0</v>
      </c>
    </row>
    <row r="5" spans="1:8" x14ac:dyDescent="0.25">
      <c r="B5">
        <f>'Financing Terms'!B13</f>
        <v>0</v>
      </c>
      <c r="C5" s="656">
        <f>'Financing Terms'!H13</f>
        <v>0</v>
      </c>
      <c r="D5">
        <f>('Financing Terms'!I13)*100</f>
        <v>0</v>
      </c>
      <c r="E5">
        <f>'Financing Terms'!J13</f>
        <v>0</v>
      </c>
      <c r="F5">
        <f>'Financing Terms'!K13</f>
        <v>0</v>
      </c>
      <c r="H5">
        <f>'Financing Terms'!L13</f>
        <v>0</v>
      </c>
    </row>
  </sheetData>
  <sheetProtection algorithmName="SHA-512" hashValue="TsDwgHZQSGZ2LtaLPWgpZrZnsere6VvdmoDYMfhbY5de+CCxqg1/Md5dhtyCwAP5k+RXyJeFU+85JjE8U4RAjg==" saltValue="xI5wJ47Dq7DJYXWLU/oP/g=="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1"/>
  <dimension ref="A1:C28"/>
  <sheetViews>
    <sheetView showGridLines="0" zoomScale="70" zoomScaleNormal="70" workbookViewId="0">
      <selection activeCell="F38" sqref="F38"/>
    </sheetView>
  </sheetViews>
  <sheetFormatPr defaultColWidth="9.140625" defaultRowHeight="15" x14ac:dyDescent="0.25"/>
  <cols>
    <col min="1" max="1" width="2.140625" style="35" customWidth="1"/>
    <col min="2" max="2" width="71.42578125" style="35" customWidth="1"/>
    <col min="3" max="3" width="12.85546875" style="35" customWidth="1"/>
    <col min="4" max="16384" width="9.140625" style="35"/>
  </cols>
  <sheetData>
    <row r="1" spans="1:3" ht="18.75" x14ac:dyDescent="0.3">
      <c r="A1" s="928" t="s">
        <v>602</v>
      </c>
      <c r="B1" s="928"/>
      <c r="C1" s="928"/>
    </row>
    <row r="2" spans="1:3" ht="18.75" x14ac:dyDescent="0.3">
      <c r="A2" s="766"/>
      <c r="B2" s="766"/>
      <c r="C2" s="766"/>
    </row>
    <row r="4" spans="1:3" ht="17.25" x14ac:dyDescent="0.25">
      <c r="B4" s="35" t="s">
        <v>603</v>
      </c>
      <c r="C4" s="242"/>
    </row>
    <row r="5" spans="1:3" ht="17.25" x14ac:dyDescent="0.25">
      <c r="B5" s="482" t="s">
        <v>604</v>
      </c>
      <c r="C5" s="243"/>
    </row>
    <row r="6" spans="1:3" x14ac:dyDescent="0.25">
      <c r="B6" s="35" t="s">
        <v>605</v>
      </c>
      <c r="C6" s="487">
        <f>SUM(C4:C5)</f>
        <v>0</v>
      </c>
    </row>
    <row r="8" spans="1:3" x14ac:dyDescent="0.25">
      <c r="B8" s="35" t="s">
        <v>605</v>
      </c>
      <c r="C8" s="242"/>
    </row>
    <row r="9" spans="1:3" x14ac:dyDescent="0.25">
      <c r="B9" s="393" t="s">
        <v>606</v>
      </c>
      <c r="C9" s="483">
        <v>0.2</v>
      </c>
    </row>
    <row r="10" spans="1:3" x14ac:dyDescent="0.25">
      <c r="B10" s="35" t="s">
        <v>607</v>
      </c>
      <c r="C10" s="488">
        <f>C8*C9</f>
        <v>0</v>
      </c>
    </row>
    <row r="12" spans="1:3" x14ac:dyDescent="0.25">
      <c r="B12" s="35" t="s">
        <v>607</v>
      </c>
      <c r="C12" s="488">
        <f>C10</f>
        <v>0</v>
      </c>
    </row>
    <row r="13" spans="1:3" x14ac:dyDescent="0.25">
      <c r="B13" s="393" t="s">
        <v>608</v>
      </c>
      <c r="C13" s="243"/>
    </row>
    <row r="14" spans="1:3" x14ac:dyDescent="0.25">
      <c r="B14" s="35" t="s">
        <v>609</v>
      </c>
      <c r="C14" s="488">
        <f>C12*C13</f>
        <v>0</v>
      </c>
    </row>
    <row r="15" spans="1:3" x14ac:dyDescent="0.25">
      <c r="C15" s="484"/>
    </row>
    <row r="16" spans="1:3" x14ac:dyDescent="0.25">
      <c r="B16" s="35" t="s">
        <v>610</v>
      </c>
      <c r="C16" s="488">
        <f>C4</f>
        <v>0</v>
      </c>
    </row>
    <row r="17" spans="2:3" x14ac:dyDescent="0.25">
      <c r="B17" s="393" t="s">
        <v>606</v>
      </c>
      <c r="C17" s="640">
        <f>C9</f>
        <v>0.2</v>
      </c>
    </row>
    <row r="18" spans="2:3" ht="17.25" x14ac:dyDescent="0.25">
      <c r="B18" s="371" t="s">
        <v>611</v>
      </c>
      <c r="C18" s="489">
        <f>C16*C17</f>
        <v>0</v>
      </c>
    </row>
    <row r="19" spans="2:3" x14ac:dyDescent="0.25">
      <c r="C19" s="484"/>
    </row>
    <row r="20" spans="2:3" ht="17.25" x14ac:dyDescent="0.25">
      <c r="B20" s="35" t="s">
        <v>612</v>
      </c>
      <c r="C20" s="488">
        <f>C4*C9*C13</f>
        <v>0</v>
      </c>
    </row>
    <row r="21" spans="2:3" ht="17.25" x14ac:dyDescent="0.25">
      <c r="B21" s="35" t="s">
        <v>613</v>
      </c>
      <c r="C21" s="488">
        <f>C5*C9*C13</f>
        <v>0</v>
      </c>
    </row>
    <row r="25" spans="2:3" x14ac:dyDescent="0.25">
      <c r="B25" s="485" t="s">
        <v>614</v>
      </c>
    </row>
    <row r="26" spans="2:3" x14ac:dyDescent="0.25">
      <c r="B26" s="485" t="s">
        <v>615</v>
      </c>
    </row>
    <row r="27" spans="2:3" x14ac:dyDescent="0.25">
      <c r="B27" s="486" t="s">
        <v>949</v>
      </c>
    </row>
    <row r="28" spans="2:3" x14ac:dyDescent="0.25">
      <c r="B28" s="486" t="s">
        <v>948</v>
      </c>
    </row>
  </sheetData>
  <sheetProtection formatCells="0" formatColumns="0" formatRows="0"/>
  <customSheetViews>
    <customSheetView guid="{DFED3BBB-AA3A-47A0-B9A6-455515EE166B}" showGridLines="0">
      <selection sqref="A1:C1"/>
      <pageMargins left="0" right="0" top="0" bottom="0" header="0" footer="0"/>
      <pageSetup scale="93" firstPageNumber="5" orientation="portrait" r:id="rId1"/>
      <headerFooter>
        <oddFooter>&amp;R&amp;A, &amp;P</oddFooter>
      </headerFooter>
    </customSheetView>
    <customSheetView guid="{BF20CC56-EA05-47B4-8174-543B4536EDD8}" showPageBreaks="1" showGridLines="0">
      <selection activeCell="B28" sqref="B28"/>
      <pageMargins left="0" right="0" top="0" bottom="0" header="0" footer="0"/>
      <pageSetup scale="93" firstPageNumber="5" orientation="portrait" r:id="rId2"/>
      <headerFooter>
        <oddFooter>&amp;R&amp;A, &amp;P</oddFooter>
      </headerFooter>
    </customSheetView>
  </customSheetViews>
  <mergeCells count="1">
    <mergeCell ref="A1:C1"/>
  </mergeCells>
  <pageMargins left="0.7" right="0.7" top="0.75" bottom="0.75" header="0.3" footer="0.3"/>
  <pageSetup scale="88" firstPageNumber="5" orientation="portrait" r:id="rId3"/>
  <headerFooter differentFirst="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N199"/>
  <sheetViews>
    <sheetView showGridLines="0" zoomScale="80" zoomScaleNormal="80" workbookViewId="0">
      <selection activeCell="B6" sqref="B6"/>
    </sheetView>
  </sheetViews>
  <sheetFormatPr defaultColWidth="9.140625" defaultRowHeight="12.75" customHeight="1" x14ac:dyDescent="0.25"/>
  <cols>
    <col min="1" max="1" width="3.5703125" style="490" customWidth="1"/>
    <col min="2" max="2" width="17.140625" style="490" customWidth="1"/>
    <col min="3" max="3" width="11.85546875" style="490" customWidth="1"/>
    <col min="4" max="4" width="10.85546875" style="490" customWidth="1"/>
    <col min="5" max="5" width="13" style="490" customWidth="1"/>
    <col min="6" max="6" width="13.85546875" style="490" customWidth="1"/>
    <col min="7" max="7" width="13.140625" style="490" customWidth="1"/>
    <col min="8" max="8" width="14.140625" style="490" customWidth="1"/>
    <col min="9" max="9" width="15.85546875" style="490" customWidth="1"/>
    <col min="10" max="10" width="16.85546875" style="490" customWidth="1"/>
    <col min="11" max="11" width="15.85546875" style="490" customWidth="1"/>
    <col min="12" max="12" width="3.140625" style="490" customWidth="1"/>
    <col min="13" max="13" width="15.85546875" style="490" customWidth="1"/>
    <col min="14" max="14" width="4" style="490" customWidth="1"/>
    <col min="15" max="15" width="3.85546875" style="490" customWidth="1"/>
    <col min="16" max="16384" width="9.140625" style="490"/>
  </cols>
  <sheetData>
    <row r="1" spans="2:14" s="210" customFormat="1" ht="21" x14ac:dyDescent="0.35">
      <c r="B1" s="1089" t="s">
        <v>616</v>
      </c>
      <c r="C1" s="1089"/>
      <c r="D1" s="1089"/>
      <c r="E1" s="1089"/>
      <c r="F1" s="1089"/>
      <c r="G1" s="1089"/>
      <c r="H1" s="1089"/>
      <c r="I1" s="1089"/>
      <c r="J1" s="1089"/>
      <c r="K1" s="1089"/>
      <c r="L1" s="797"/>
      <c r="M1" s="797"/>
    </row>
    <row r="2" spans="2:14" s="328" customFormat="1" ht="15" customHeight="1" thickBot="1" x14ac:dyDescent="0.3">
      <c r="B2" s="329"/>
      <c r="C2" s="329"/>
      <c r="D2" s="329"/>
      <c r="E2" s="329"/>
      <c r="F2" s="329"/>
      <c r="G2" s="329"/>
      <c r="H2" s="329"/>
      <c r="I2" s="329"/>
      <c r="J2" s="491"/>
      <c r="K2" s="329"/>
      <c r="N2" s="329"/>
    </row>
    <row r="3" spans="2:14" s="328" customFormat="1" ht="15" x14ac:dyDescent="0.25">
      <c r="B3" s="1098" t="s">
        <v>617</v>
      </c>
      <c r="C3" s="1090" t="s">
        <v>618</v>
      </c>
      <c r="D3" s="1090" t="s">
        <v>619</v>
      </c>
      <c r="E3" s="1090" t="s">
        <v>620</v>
      </c>
      <c r="F3" s="1090" t="s">
        <v>621</v>
      </c>
      <c r="G3" s="1090" t="s">
        <v>622</v>
      </c>
      <c r="H3" s="1090" t="s">
        <v>623</v>
      </c>
      <c r="I3" s="1090" t="s">
        <v>624</v>
      </c>
      <c r="J3" s="1090" t="s">
        <v>625</v>
      </c>
      <c r="K3" s="1093" t="s">
        <v>626</v>
      </c>
      <c r="N3" s="329"/>
    </row>
    <row r="4" spans="2:14" s="328" customFormat="1" ht="67.5" customHeight="1" x14ac:dyDescent="0.25">
      <c r="B4" s="1099"/>
      <c r="C4" s="1091"/>
      <c r="D4" s="1091"/>
      <c r="E4" s="1091"/>
      <c r="F4" s="1091"/>
      <c r="G4" s="1091"/>
      <c r="H4" s="1091"/>
      <c r="I4" s="1091"/>
      <c r="J4" s="1091"/>
      <c r="K4" s="1094"/>
      <c r="N4" s="329"/>
    </row>
    <row r="5" spans="2:14" s="328" customFormat="1" ht="24" customHeight="1" x14ac:dyDescent="0.25">
      <c r="B5" s="1100"/>
      <c r="C5" s="1092"/>
      <c r="D5" s="1092"/>
      <c r="E5" s="1092"/>
      <c r="F5" s="1092"/>
      <c r="G5" s="1092"/>
      <c r="H5" s="1092"/>
      <c r="I5" s="1092"/>
      <c r="J5" s="1092"/>
      <c r="K5" s="1095"/>
      <c r="N5" s="329"/>
    </row>
    <row r="6" spans="2:14" s="328" customFormat="1" ht="24" customHeight="1" x14ac:dyDescent="0.25">
      <c r="B6" s="24"/>
      <c r="C6" s="25"/>
      <c r="D6" s="26"/>
      <c r="E6" s="364"/>
      <c r="F6" s="364"/>
      <c r="G6" s="364"/>
      <c r="H6" s="641">
        <f>F6-G6</f>
        <v>0</v>
      </c>
      <c r="I6" s="27">
        <v>0</v>
      </c>
      <c r="J6" s="642">
        <f>MIN(H6:I6)</f>
        <v>0</v>
      </c>
      <c r="K6" s="643">
        <f t="shared" ref="K6:K13" si="0">D6*J6*12</f>
        <v>0</v>
      </c>
      <c r="N6" s="329"/>
    </row>
    <row r="7" spans="2:14" s="328" customFormat="1" ht="24" customHeight="1" x14ac:dyDescent="0.25">
      <c r="B7" s="24"/>
      <c r="C7" s="25"/>
      <c r="D7" s="26"/>
      <c r="E7" s="364"/>
      <c r="F7" s="364"/>
      <c r="G7" s="364"/>
      <c r="H7" s="641">
        <f t="shared" ref="H7:H13" si="1">F7-G7</f>
        <v>0</v>
      </c>
      <c r="I7" s="27">
        <v>0</v>
      </c>
      <c r="J7" s="642">
        <f t="shared" ref="J7:J12" si="2">MIN(H7:I7)</f>
        <v>0</v>
      </c>
      <c r="K7" s="643">
        <f t="shared" si="0"/>
        <v>0</v>
      </c>
      <c r="N7" s="329"/>
    </row>
    <row r="8" spans="2:14" s="328" customFormat="1" ht="24" customHeight="1" x14ac:dyDescent="0.25">
      <c r="B8" s="24"/>
      <c r="C8" s="25"/>
      <c r="D8" s="26"/>
      <c r="E8" s="364"/>
      <c r="F8" s="364"/>
      <c r="G8" s="364"/>
      <c r="H8" s="641">
        <f t="shared" si="1"/>
        <v>0</v>
      </c>
      <c r="I8" s="27">
        <v>0</v>
      </c>
      <c r="J8" s="642">
        <f t="shared" si="2"/>
        <v>0</v>
      </c>
      <c r="K8" s="643">
        <f t="shared" si="0"/>
        <v>0</v>
      </c>
      <c r="N8" s="329"/>
    </row>
    <row r="9" spans="2:14" s="328" customFormat="1" ht="24" customHeight="1" x14ac:dyDescent="0.25">
      <c r="B9" s="24"/>
      <c r="C9" s="25"/>
      <c r="D9" s="26"/>
      <c r="E9" s="364"/>
      <c r="F9" s="364"/>
      <c r="G9" s="364"/>
      <c r="H9" s="641">
        <f t="shared" si="1"/>
        <v>0</v>
      </c>
      <c r="I9" s="27">
        <v>0</v>
      </c>
      <c r="J9" s="642">
        <f t="shared" si="2"/>
        <v>0</v>
      </c>
      <c r="K9" s="643">
        <f t="shared" si="0"/>
        <v>0</v>
      </c>
      <c r="N9" s="329"/>
    </row>
    <row r="10" spans="2:14" s="328" customFormat="1" ht="24" customHeight="1" x14ac:dyDescent="0.25">
      <c r="B10" s="28"/>
      <c r="C10" s="29"/>
      <c r="D10" s="30"/>
      <c r="E10" s="364"/>
      <c r="F10" s="364"/>
      <c r="G10" s="364"/>
      <c r="H10" s="641">
        <f t="shared" si="1"/>
        <v>0</v>
      </c>
      <c r="I10" s="31">
        <v>0</v>
      </c>
      <c r="J10" s="642">
        <f t="shared" si="2"/>
        <v>0</v>
      </c>
      <c r="K10" s="643">
        <f t="shared" si="0"/>
        <v>0</v>
      </c>
      <c r="N10" s="329"/>
    </row>
    <row r="11" spans="2:14" s="328" customFormat="1" ht="24" customHeight="1" x14ac:dyDescent="0.25">
      <c r="B11" s="28"/>
      <c r="C11" s="29"/>
      <c r="D11" s="30"/>
      <c r="E11" s="364"/>
      <c r="F11" s="364"/>
      <c r="G11" s="364"/>
      <c r="H11" s="641">
        <f t="shared" si="1"/>
        <v>0</v>
      </c>
      <c r="I11" s="31">
        <v>0</v>
      </c>
      <c r="J11" s="642">
        <f t="shared" si="2"/>
        <v>0</v>
      </c>
      <c r="K11" s="643">
        <f t="shared" si="0"/>
        <v>0</v>
      </c>
      <c r="N11" s="329"/>
    </row>
    <row r="12" spans="2:14" s="328" customFormat="1" ht="24" customHeight="1" x14ac:dyDescent="0.25">
      <c r="B12" s="28"/>
      <c r="C12" s="29"/>
      <c r="D12" s="30"/>
      <c r="E12" s="364"/>
      <c r="F12" s="364"/>
      <c r="G12" s="364"/>
      <c r="H12" s="641">
        <f t="shared" si="1"/>
        <v>0</v>
      </c>
      <c r="I12" s="31">
        <v>0</v>
      </c>
      <c r="J12" s="642">
        <f t="shared" si="2"/>
        <v>0</v>
      </c>
      <c r="K12" s="643">
        <f t="shared" si="0"/>
        <v>0</v>
      </c>
      <c r="N12" s="329"/>
    </row>
    <row r="13" spans="2:14" s="328" customFormat="1" ht="24" customHeight="1" thickBot="1" x14ac:dyDescent="0.3">
      <c r="B13" s="28"/>
      <c r="C13" s="32"/>
      <c r="D13" s="33"/>
      <c r="E13" s="365"/>
      <c r="F13" s="365"/>
      <c r="G13" s="365"/>
      <c r="H13" s="644">
        <f t="shared" si="1"/>
        <v>0</v>
      </c>
      <c r="I13" s="34">
        <v>0</v>
      </c>
      <c r="J13" s="645">
        <f>MIN(H13:I13)</f>
        <v>0</v>
      </c>
      <c r="K13" s="646">
        <f t="shared" si="0"/>
        <v>0</v>
      </c>
      <c r="N13" s="329"/>
    </row>
    <row r="14" spans="2:14" s="443" customFormat="1" ht="15" customHeight="1" thickBot="1" x14ac:dyDescent="0.3">
      <c r="B14" s="1096" t="s">
        <v>627</v>
      </c>
      <c r="C14" s="1097"/>
      <c r="D14" s="244">
        <f>SUM(D6:D13)</f>
        <v>0</v>
      </c>
      <c r="E14" s="492"/>
      <c r="F14" s="492"/>
      <c r="G14" s="492"/>
      <c r="H14" s="492"/>
      <c r="I14" s="492"/>
      <c r="J14" s="493"/>
      <c r="K14" s="245">
        <f>SUM(K6:K13)</f>
        <v>0</v>
      </c>
      <c r="N14" s="329"/>
    </row>
    <row r="15" spans="2:14" s="443" customFormat="1" ht="15" customHeight="1" x14ac:dyDescent="0.25">
      <c r="B15" s="490"/>
      <c r="H15" s="494"/>
      <c r="N15" s="329"/>
    </row>
    <row r="16" spans="2:14" s="443" customFormat="1" ht="15" customHeight="1" x14ac:dyDescent="0.25">
      <c r="B16" s="1088" t="s">
        <v>628</v>
      </c>
      <c r="C16" s="1088"/>
      <c r="D16" s="1088"/>
      <c r="E16" s="1088"/>
      <c r="F16" s="829" t="s">
        <v>629</v>
      </c>
      <c r="N16" s="329"/>
    </row>
    <row r="17" spans="1:14" s="443" customFormat="1" ht="15" customHeight="1" x14ac:dyDescent="0.25">
      <c r="F17" s="495"/>
      <c r="N17" s="329"/>
    </row>
    <row r="18" spans="1:14" ht="12.75" customHeight="1" x14ac:dyDescent="0.25">
      <c r="B18" s="443"/>
      <c r="C18" s="443"/>
      <c r="D18" s="443"/>
      <c r="E18" s="443"/>
      <c r="F18" s="443"/>
      <c r="G18" s="443"/>
      <c r="H18" s="443"/>
      <c r="I18" s="443"/>
      <c r="J18" s="443"/>
      <c r="K18" s="443"/>
    </row>
    <row r="29" spans="1:14" ht="12.75" customHeight="1" x14ac:dyDescent="0.25">
      <c r="A29" s="496"/>
    </row>
    <row r="30" spans="1:14" ht="12.75" customHeight="1" x14ac:dyDescent="0.25">
      <c r="B30" s="496"/>
      <c r="C30" s="496"/>
      <c r="D30" s="496"/>
      <c r="E30" s="496"/>
      <c r="F30" s="496"/>
      <c r="G30" s="496"/>
      <c r="H30" s="496"/>
      <c r="I30" s="496"/>
    </row>
    <row r="48" spans="1:1" ht="12.75" customHeight="1" x14ac:dyDescent="0.25">
      <c r="A48" s="497"/>
    </row>
    <row r="49" spans="1:10" ht="12.75" customHeight="1" x14ac:dyDescent="0.25">
      <c r="A49" s="498"/>
      <c r="B49" s="497"/>
      <c r="C49" s="497"/>
      <c r="D49" s="497"/>
      <c r="E49" s="497"/>
      <c r="F49" s="497"/>
      <c r="G49" s="497"/>
      <c r="H49" s="497"/>
      <c r="I49" s="497"/>
      <c r="J49" s="497"/>
    </row>
    <row r="50" spans="1:10" ht="12.75" customHeight="1" x14ac:dyDescent="0.25">
      <c r="A50" s="498"/>
      <c r="B50" s="498"/>
      <c r="C50" s="498"/>
      <c r="D50" s="498"/>
      <c r="E50" s="498"/>
      <c r="F50" s="498"/>
      <c r="G50" s="498"/>
      <c r="H50" s="498"/>
      <c r="I50" s="498"/>
      <c r="J50" s="498"/>
    </row>
    <row r="51" spans="1:10" ht="12.75" customHeight="1" x14ac:dyDescent="0.25">
      <c r="A51" s="498"/>
      <c r="B51" s="498"/>
      <c r="C51" s="498"/>
      <c r="D51" s="498"/>
      <c r="E51" s="498"/>
      <c r="F51" s="498"/>
      <c r="G51" s="498"/>
      <c r="H51" s="498"/>
      <c r="I51" s="498"/>
      <c r="J51" s="498"/>
    </row>
    <row r="52" spans="1:10" ht="12.75" customHeight="1" x14ac:dyDescent="0.25">
      <c r="A52" s="498"/>
      <c r="B52" s="498"/>
      <c r="C52" s="498"/>
      <c r="D52" s="498"/>
      <c r="E52" s="498"/>
      <c r="F52" s="498"/>
      <c r="G52" s="498"/>
      <c r="H52" s="498"/>
      <c r="I52" s="498"/>
      <c r="J52" s="498"/>
    </row>
    <row r="53" spans="1:10" ht="12.75" customHeight="1" x14ac:dyDescent="0.25">
      <c r="A53" s="498"/>
      <c r="B53" s="498"/>
      <c r="C53" s="498"/>
      <c r="D53" s="498"/>
      <c r="E53" s="498"/>
      <c r="F53" s="498"/>
      <c r="G53" s="498"/>
      <c r="H53" s="498"/>
      <c r="I53" s="498"/>
      <c r="J53" s="498"/>
    </row>
    <row r="54" spans="1:10" ht="12.75" customHeight="1" x14ac:dyDescent="0.25">
      <c r="A54" s="498"/>
      <c r="B54" s="498"/>
      <c r="C54" s="498"/>
      <c r="D54" s="498"/>
      <c r="E54" s="498"/>
      <c r="F54" s="498"/>
      <c r="G54" s="498"/>
      <c r="H54" s="498"/>
      <c r="I54" s="498"/>
      <c r="J54" s="498"/>
    </row>
    <row r="55" spans="1:10" ht="12.75" customHeight="1" x14ac:dyDescent="0.25">
      <c r="A55" s="499"/>
      <c r="B55" s="498"/>
      <c r="C55" s="498"/>
      <c r="D55" s="498"/>
      <c r="E55" s="498"/>
      <c r="F55" s="498"/>
      <c r="G55" s="498"/>
      <c r="H55" s="498"/>
      <c r="I55" s="498"/>
      <c r="J55" s="498"/>
    </row>
    <row r="56" spans="1:10" ht="12.75" customHeight="1" x14ac:dyDescent="0.25">
      <c r="A56" s="499"/>
      <c r="B56" s="499"/>
      <c r="C56" s="499"/>
      <c r="D56" s="499"/>
      <c r="E56" s="499"/>
      <c r="F56" s="499"/>
      <c r="G56" s="499"/>
      <c r="H56" s="499"/>
      <c r="I56" s="499"/>
      <c r="J56" s="499"/>
    </row>
    <row r="57" spans="1:10" ht="12.75" customHeight="1" x14ac:dyDescent="0.25">
      <c r="B57" s="499"/>
      <c r="C57" s="499"/>
      <c r="D57" s="499"/>
      <c r="E57" s="499"/>
      <c r="F57" s="499"/>
      <c r="G57" s="499"/>
      <c r="H57" s="499"/>
      <c r="I57" s="499"/>
      <c r="J57" s="499"/>
    </row>
    <row r="60" spans="1:10" ht="12.75" customHeight="1" x14ac:dyDescent="0.25">
      <c r="A60" s="497"/>
    </row>
    <row r="61" spans="1:10" ht="12.75" customHeight="1" x14ac:dyDescent="0.25">
      <c r="A61" s="498"/>
      <c r="B61" s="497"/>
      <c r="C61" s="497"/>
      <c r="D61" s="497"/>
      <c r="E61" s="497"/>
      <c r="F61" s="497"/>
      <c r="G61" s="497"/>
      <c r="H61" s="497"/>
      <c r="I61" s="497"/>
      <c r="J61" s="497"/>
    </row>
    <row r="62" spans="1:10" ht="12.75" customHeight="1" x14ac:dyDescent="0.25">
      <c r="A62" s="498"/>
      <c r="B62" s="498"/>
      <c r="C62" s="498"/>
      <c r="D62" s="498"/>
      <c r="E62" s="498"/>
      <c r="F62" s="498"/>
      <c r="G62" s="498"/>
      <c r="H62" s="498"/>
      <c r="I62" s="498"/>
      <c r="J62" s="498"/>
    </row>
    <row r="63" spans="1:10" ht="12.75" customHeight="1" x14ac:dyDescent="0.25">
      <c r="A63" s="499"/>
      <c r="B63" s="498"/>
      <c r="C63" s="498"/>
      <c r="D63" s="498"/>
      <c r="E63" s="498"/>
      <c r="F63" s="498"/>
      <c r="G63" s="498"/>
      <c r="H63" s="498"/>
      <c r="I63" s="498"/>
      <c r="J63" s="498"/>
    </row>
    <row r="64" spans="1:10" ht="12.75" customHeight="1" x14ac:dyDescent="0.25">
      <c r="B64" s="499"/>
      <c r="C64" s="499"/>
      <c r="D64" s="499"/>
      <c r="E64" s="499"/>
      <c r="F64" s="499"/>
      <c r="G64" s="499"/>
      <c r="H64" s="499"/>
      <c r="I64" s="499"/>
      <c r="J64" s="499"/>
    </row>
    <row r="78" spans="1:10" ht="12.75" customHeight="1" x14ac:dyDescent="0.25">
      <c r="A78" s="500"/>
    </row>
    <row r="79" spans="1:10" ht="12.75" customHeight="1" x14ac:dyDescent="0.25">
      <c r="A79" s="501"/>
      <c r="B79" s="500"/>
      <c r="C79" s="500"/>
      <c r="D79" s="500"/>
      <c r="E79" s="500"/>
      <c r="F79" s="500"/>
      <c r="G79" s="500"/>
      <c r="H79" s="500"/>
      <c r="I79" s="500"/>
      <c r="J79" s="500"/>
    </row>
    <row r="80" spans="1:10" ht="12.75" customHeight="1" x14ac:dyDescent="0.25">
      <c r="A80" s="501"/>
      <c r="B80" s="501"/>
      <c r="C80" s="501"/>
      <c r="D80" s="501"/>
      <c r="E80" s="501"/>
      <c r="F80" s="501"/>
      <c r="G80" s="501"/>
      <c r="H80" s="501"/>
      <c r="I80" s="501"/>
      <c r="J80" s="501"/>
    </row>
    <row r="81" spans="1:10" ht="12.75" customHeight="1" x14ac:dyDescent="0.25">
      <c r="A81" s="501"/>
      <c r="B81" s="501"/>
      <c r="C81" s="501"/>
      <c r="D81" s="501"/>
      <c r="E81" s="501"/>
      <c r="F81" s="501"/>
      <c r="G81" s="501"/>
      <c r="H81" s="501"/>
      <c r="I81" s="501"/>
      <c r="J81" s="501"/>
    </row>
    <row r="82" spans="1:10" ht="12.75" customHeight="1" x14ac:dyDescent="0.25">
      <c r="A82" s="501"/>
      <c r="B82" s="501"/>
      <c r="C82" s="501"/>
      <c r="D82" s="501"/>
      <c r="E82" s="501"/>
      <c r="F82" s="501"/>
      <c r="G82" s="501"/>
      <c r="H82" s="501"/>
      <c r="I82" s="501"/>
      <c r="J82" s="501"/>
    </row>
    <row r="83" spans="1:10" ht="12.75" customHeight="1" x14ac:dyDescent="0.25">
      <c r="A83" s="501"/>
      <c r="B83" s="501"/>
      <c r="C83" s="501"/>
      <c r="D83" s="501"/>
      <c r="E83" s="501"/>
      <c r="F83" s="501"/>
      <c r="G83" s="501"/>
      <c r="H83" s="501"/>
      <c r="I83" s="501"/>
      <c r="J83" s="501"/>
    </row>
    <row r="84" spans="1:10" ht="12.75" customHeight="1" x14ac:dyDescent="0.25">
      <c r="A84" s="502"/>
      <c r="B84" s="501"/>
      <c r="C84" s="501"/>
      <c r="D84" s="501"/>
      <c r="E84" s="501"/>
      <c r="F84" s="501"/>
      <c r="G84" s="501"/>
      <c r="H84" s="501"/>
      <c r="I84" s="501"/>
      <c r="J84" s="501"/>
    </row>
    <row r="85" spans="1:10" ht="12.75" customHeight="1" x14ac:dyDescent="0.25">
      <c r="B85" s="502"/>
      <c r="C85" s="502"/>
      <c r="D85" s="502"/>
      <c r="E85" s="502"/>
      <c r="F85" s="502"/>
      <c r="G85" s="502"/>
      <c r="H85" s="502"/>
      <c r="I85" s="502"/>
      <c r="J85" s="502"/>
    </row>
    <row r="88" spans="1:10" ht="12.75" customHeight="1" x14ac:dyDescent="0.25">
      <c r="A88" s="497"/>
    </row>
    <row r="89" spans="1:10" ht="12.75" customHeight="1" x14ac:dyDescent="0.25">
      <c r="A89" s="497"/>
    </row>
    <row r="90" spans="1:10" ht="12.75" customHeight="1" x14ac:dyDescent="0.25">
      <c r="A90" s="503"/>
      <c r="C90" s="497"/>
    </row>
    <row r="91" spans="1:10" ht="12.75" customHeight="1" x14ac:dyDescent="0.25">
      <c r="C91" s="503"/>
    </row>
    <row r="99" spans="1:3" ht="12.75" customHeight="1" x14ac:dyDescent="0.25">
      <c r="A99" s="496"/>
    </row>
    <row r="104" spans="1:3" ht="12.75" customHeight="1" x14ac:dyDescent="0.25">
      <c r="A104" s="497"/>
    </row>
    <row r="105" spans="1:3" ht="12.75" customHeight="1" x14ac:dyDescent="0.25">
      <c r="A105" s="497"/>
    </row>
    <row r="106" spans="1:3" ht="12.75" customHeight="1" x14ac:dyDescent="0.25">
      <c r="A106" s="503"/>
      <c r="B106" s="503"/>
      <c r="C106" s="497"/>
    </row>
    <row r="107" spans="1:3" ht="12.75" customHeight="1" x14ac:dyDescent="0.25">
      <c r="B107" s="503"/>
      <c r="C107" s="503"/>
    </row>
    <row r="110" spans="1:3" ht="12.75" customHeight="1" x14ac:dyDescent="0.25">
      <c r="C110" s="496"/>
    </row>
    <row r="111" spans="1:3" ht="12.75" customHeight="1" x14ac:dyDescent="0.25">
      <c r="A111" s="497"/>
    </row>
    <row r="112" spans="1:3" ht="12.75" customHeight="1" x14ac:dyDescent="0.25">
      <c r="A112" s="497"/>
    </row>
    <row r="113" spans="1:3" ht="12.75" customHeight="1" x14ac:dyDescent="0.25">
      <c r="C113" s="497"/>
    </row>
    <row r="114" spans="1:3" ht="12.75" customHeight="1" x14ac:dyDescent="0.25">
      <c r="C114" s="497"/>
    </row>
    <row r="115" spans="1:3" ht="12.75" customHeight="1" x14ac:dyDescent="0.25">
      <c r="A115" s="496"/>
      <c r="C115" s="497"/>
    </row>
    <row r="116" spans="1:3" ht="12.75" customHeight="1" x14ac:dyDescent="0.25">
      <c r="C116" s="496"/>
    </row>
    <row r="122" spans="1:3" ht="12.75" customHeight="1" x14ac:dyDescent="0.25">
      <c r="A122" s="497"/>
    </row>
    <row r="123" spans="1:3" ht="12.75" customHeight="1" x14ac:dyDescent="0.25">
      <c r="C123" s="497"/>
    </row>
    <row r="124" spans="1:3" ht="12.75" customHeight="1" x14ac:dyDescent="0.25">
      <c r="C124" s="497"/>
    </row>
    <row r="127" spans="1:3" ht="12.75" customHeight="1" x14ac:dyDescent="0.25">
      <c r="A127" s="496"/>
    </row>
    <row r="128" spans="1:3" ht="12.75" customHeight="1" x14ac:dyDescent="0.25">
      <c r="A128" s="496"/>
      <c r="C128" s="496"/>
    </row>
    <row r="129" spans="1:7" ht="12.75" customHeight="1" x14ac:dyDescent="0.25">
      <c r="A129" s="496"/>
      <c r="C129" s="496"/>
    </row>
    <row r="130" spans="1:7" ht="12.75" customHeight="1" x14ac:dyDescent="0.25">
      <c r="A130" s="496"/>
      <c r="C130" s="496"/>
    </row>
    <row r="131" spans="1:7" ht="12.75" customHeight="1" x14ac:dyDescent="0.25">
      <c r="C131" s="496"/>
    </row>
    <row r="135" spans="1:7" ht="12.75" customHeight="1" x14ac:dyDescent="0.25">
      <c r="D135" s="504"/>
      <c r="E135" s="504"/>
      <c r="F135" s="504"/>
      <c r="G135" s="504"/>
    </row>
    <row r="136" spans="1:7" ht="12.75" customHeight="1" x14ac:dyDescent="0.25">
      <c r="D136" s="496"/>
      <c r="E136" s="496"/>
      <c r="F136" s="496"/>
      <c r="G136" s="496"/>
    </row>
    <row r="137" spans="1:7" ht="12.75" customHeight="1" x14ac:dyDescent="0.25">
      <c r="D137" s="504"/>
      <c r="E137" s="504"/>
      <c r="F137" s="504"/>
      <c r="G137" s="504"/>
    </row>
    <row r="138" spans="1:7" ht="12.75" customHeight="1" x14ac:dyDescent="0.25">
      <c r="B138" s="496"/>
    </row>
    <row r="161" spans="1:1" ht="12.75" customHeight="1" x14ac:dyDescent="0.25">
      <c r="A161" s="500"/>
    </row>
    <row r="162" spans="1:1" ht="12.75" customHeight="1" x14ac:dyDescent="0.25">
      <c r="A162" s="500"/>
    </row>
    <row r="163" spans="1:1" ht="12.75" customHeight="1" x14ac:dyDescent="0.25">
      <c r="A163" s="505"/>
    </row>
    <row r="168" spans="1:1" ht="12.75" customHeight="1" x14ac:dyDescent="0.25">
      <c r="A168" s="505"/>
    </row>
    <row r="175" spans="1:1" ht="12.75" customHeight="1" x14ac:dyDescent="0.25">
      <c r="A175" s="505"/>
    </row>
    <row r="187" spans="1:1" ht="12.75" customHeight="1" x14ac:dyDescent="0.25">
      <c r="A187" s="505"/>
    </row>
    <row r="188" spans="1:1" ht="12.75" customHeight="1" x14ac:dyDescent="0.25">
      <c r="A188" s="505"/>
    </row>
    <row r="189" spans="1:1" ht="12.75" customHeight="1" x14ac:dyDescent="0.25">
      <c r="A189" s="505"/>
    </row>
    <row r="194" spans="1:1" ht="12.75" customHeight="1" x14ac:dyDescent="0.25">
      <c r="A194" s="505"/>
    </row>
    <row r="199" spans="1:1" ht="12.75" customHeight="1" x14ac:dyDescent="0.25">
      <c r="A199" s="505"/>
    </row>
  </sheetData>
  <sheetProtection formatCells="0" formatColumns="0" formatRows="0" insertColumns="0" insertRows="0" selectLockedCells="1"/>
  <customSheetViews>
    <customSheetView guid="{DFED3BBB-AA3A-47A0-B9A6-455515EE166B}" scale="90" showPageBreaks="1" showGridLines="0" printArea="1" showRuler="0">
      <selection activeCell="X4" sqref="X4"/>
      <pageMargins left="0" right="0" top="0" bottom="0" header="0" footer="0"/>
      <headerFooter>
        <oddFooter>&amp;R&amp;A, &amp;P</oddFooter>
      </headerFooter>
    </customSheetView>
    <customSheetView guid="{BF20CC56-EA05-47B4-8174-543B4536EDD8}" scale="90" showPageBreaks="1" showGridLines="0" printArea="1" showRuler="0">
      <selection activeCell="B7" sqref="B7"/>
      <pageMargins left="0" right="0" top="0" bottom="0" header="0" footer="0"/>
      <headerFooter>
        <oddFooter>&amp;R&amp;A, &amp;P</oddFooter>
      </headerFooter>
    </customSheetView>
  </customSheetViews>
  <mergeCells count="13">
    <mergeCell ref="B16:E16"/>
    <mergeCell ref="B1:K1"/>
    <mergeCell ref="J3:J5"/>
    <mergeCell ref="K3:K5"/>
    <mergeCell ref="B14:C14"/>
    <mergeCell ref="F3:F5"/>
    <mergeCell ref="G3:G5"/>
    <mergeCell ref="E3:E5"/>
    <mergeCell ref="B3:B5"/>
    <mergeCell ref="C3:C5"/>
    <mergeCell ref="D3:D5"/>
    <mergeCell ref="H3:H5"/>
    <mergeCell ref="I3:I5"/>
  </mergeCells>
  <dataValidations disablePrompts="1" count="1">
    <dataValidation allowBlank="1" showInputMessage="1" showErrorMessage="1" sqref="C10:C13" xr:uid="{00000000-0002-0000-1700-000000000000}"/>
  </dataValidations>
  <hyperlinks>
    <hyperlink ref="F16" r:id="rId1" xr:uid="{00000000-0004-0000-1700-000000000000}"/>
  </hyperlinks>
  <pageMargins left="0.7" right="0.7" top="0.75" bottom="0.75" header="0.3" footer="0.3"/>
  <pageSetup scale="88" fitToHeight="0" orientation="landscape" r:id="rId2"/>
  <headerFooter differentFirst="1"/>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I21"/>
  <sheetViews>
    <sheetView workbookViewId="0"/>
  </sheetViews>
  <sheetFormatPr defaultRowHeight="15" x14ac:dyDescent="0.25"/>
  <sheetData>
    <row r="1" spans="1:9" x14ac:dyDescent="0.25">
      <c r="A1" t="s">
        <v>306</v>
      </c>
      <c r="B1" s="657" t="s">
        <v>630</v>
      </c>
      <c r="C1" s="657" t="s">
        <v>631</v>
      </c>
      <c r="D1" s="657" t="s">
        <v>632</v>
      </c>
      <c r="E1" t="s">
        <v>633</v>
      </c>
      <c r="F1" s="657" t="s">
        <v>634</v>
      </c>
      <c r="G1" s="657" t="s">
        <v>635</v>
      </c>
      <c r="H1" s="657" t="s">
        <v>636</v>
      </c>
      <c r="I1" s="657" t="s">
        <v>637</v>
      </c>
    </row>
    <row r="2" spans="1:9" x14ac:dyDescent="0.25">
      <c r="B2" s="658">
        <f>'Project Rents'!B6</f>
        <v>0</v>
      </c>
      <c r="C2">
        <f>('Project Rents'!C6)*100</f>
        <v>0</v>
      </c>
      <c r="D2" s="658">
        <f>'Project Rents'!D6</f>
        <v>0</v>
      </c>
      <c r="E2">
        <f>'Project Rents'!E6</f>
        <v>0</v>
      </c>
      <c r="F2">
        <f>'Project Rents'!F6</f>
        <v>0</v>
      </c>
      <c r="G2">
        <f>'Project Rents'!G6</f>
        <v>0</v>
      </c>
      <c r="H2">
        <f>'Project Rents'!I6</f>
        <v>0</v>
      </c>
      <c r="I2">
        <f>'Project Rents'!K6</f>
        <v>0</v>
      </c>
    </row>
    <row r="3" spans="1:9" x14ac:dyDescent="0.25">
      <c r="B3" s="658">
        <f>'Project Rents'!B7</f>
        <v>0</v>
      </c>
      <c r="C3">
        <f>('Project Rents'!C7)*100</f>
        <v>0</v>
      </c>
      <c r="D3" s="658">
        <f>'Project Rents'!D7</f>
        <v>0</v>
      </c>
      <c r="E3">
        <f>'Project Rents'!E7</f>
        <v>0</v>
      </c>
      <c r="F3">
        <f>'Project Rents'!F7</f>
        <v>0</v>
      </c>
      <c r="G3">
        <f>'Project Rents'!G7</f>
        <v>0</v>
      </c>
      <c r="H3">
        <f>'Project Rents'!I7</f>
        <v>0</v>
      </c>
      <c r="I3">
        <f>'Project Rents'!K7</f>
        <v>0</v>
      </c>
    </row>
    <row r="4" spans="1:9" x14ac:dyDescent="0.25">
      <c r="B4" s="658">
        <f>'Project Rents'!B8</f>
        <v>0</v>
      </c>
      <c r="C4">
        <f>('Project Rents'!C8)*100</f>
        <v>0</v>
      </c>
      <c r="D4" s="658">
        <f>'Project Rents'!D8</f>
        <v>0</v>
      </c>
      <c r="E4">
        <f>'Project Rents'!E8</f>
        <v>0</v>
      </c>
      <c r="F4">
        <f>'Project Rents'!F8</f>
        <v>0</v>
      </c>
      <c r="G4">
        <f>'Project Rents'!G8</f>
        <v>0</v>
      </c>
      <c r="H4">
        <f>'Project Rents'!I8</f>
        <v>0</v>
      </c>
      <c r="I4">
        <f>'Project Rents'!K8</f>
        <v>0</v>
      </c>
    </row>
    <row r="5" spans="1:9" x14ac:dyDescent="0.25">
      <c r="B5" s="658">
        <f>'Project Rents'!B9</f>
        <v>0</v>
      </c>
      <c r="C5">
        <f>('Project Rents'!C9)*100</f>
        <v>0</v>
      </c>
      <c r="D5" s="658">
        <f>'Project Rents'!D9</f>
        <v>0</v>
      </c>
      <c r="E5">
        <f>'Project Rents'!E9</f>
        <v>0</v>
      </c>
      <c r="F5">
        <f>'Project Rents'!F9</f>
        <v>0</v>
      </c>
      <c r="G5">
        <f>'Project Rents'!G9</f>
        <v>0</v>
      </c>
      <c r="H5">
        <f>'Project Rents'!I9</f>
        <v>0</v>
      </c>
      <c r="I5">
        <f>'Project Rents'!K9</f>
        <v>0</v>
      </c>
    </row>
    <row r="6" spans="1:9" x14ac:dyDescent="0.25">
      <c r="B6" s="658">
        <f>'Project Rents'!B10</f>
        <v>0</v>
      </c>
      <c r="C6">
        <f>('Project Rents'!C10)*100</f>
        <v>0</v>
      </c>
      <c r="D6" s="658">
        <f>'Project Rents'!D10</f>
        <v>0</v>
      </c>
      <c r="E6">
        <f>'Project Rents'!E10</f>
        <v>0</v>
      </c>
      <c r="F6">
        <f>'Project Rents'!F10</f>
        <v>0</v>
      </c>
      <c r="G6">
        <f>'Project Rents'!G10</f>
        <v>0</v>
      </c>
      <c r="H6">
        <f>'Project Rents'!I10</f>
        <v>0</v>
      </c>
      <c r="I6">
        <f>'Project Rents'!K10</f>
        <v>0</v>
      </c>
    </row>
    <row r="7" spans="1:9" x14ac:dyDescent="0.25">
      <c r="B7" s="658">
        <f>'Project Rents'!B11</f>
        <v>0</v>
      </c>
      <c r="C7">
        <f>('Project Rents'!C11)*100</f>
        <v>0</v>
      </c>
      <c r="D7" s="658">
        <f>'Project Rents'!D11</f>
        <v>0</v>
      </c>
      <c r="E7">
        <f>'Project Rents'!E11</f>
        <v>0</v>
      </c>
      <c r="F7">
        <f>'Project Rents'!F11</f>
        <v>0</v>
      </c>
      <c r="G7">
        <f>'Project Rents'!G11</f>
        <v>0</v>
      </c>
      <c r="H7">
        <f>'Project Rents'!I11</f>
        <v>0</v>
      </c>
      <c r="I7">
        <f>'Project Rents'!K11</f>
        <v>0</v>
      </c>
    </row>
    <row r="8" spans="1:9" x14ac:dyDescent="0.25">
      <c r="B8" s="658">
        <f>'Project Rents'!B12</f>
        <v>0</v>
      </c>
      <c r="C8">
        <f>('Project Rents'!C12)*100</f>
        <v>0</v>
      </c>
      <c r="D8" s="658">
        <f>'Project Rents'!D12</f>
        <v>0</v>
      </c>
      <c r="E8">
        <f>'Project Rents'!E12</f>
        <v>0</v>
      </c>
      <c r="F8">
        <f>'Project Rents'!F12</f>
        <v>0</v>
      </c>
      <c r="G8">
        <f>'Project Rents'!G12</f>
        <v>0</v>
      </c>
      <c r="H8">
        <f>'Project Rents'!I12</f>
        <v>0</v>
      </c>
      <c r="I8">
        <f>'Project Rents'!K12</f>
        <v>0</v>
      </c>
    </row>
    <row r="9" spans="1:9" x14ac:dyDescent="0.25">
      <c r="B9" s="658">
        <f>'Project Rents'!B13</f>
        <v>0</v>
      </c>
      <c r="C9">
        <f>('Project Rents'!C13)*100</f>
        <v>0</v>
      </c>
      <c r="D9" s="658">
        <f>'Project Rents'!D13</f>
        <v>0</v>
      </c>
      <c r="E9">
        <f>'Project Rents'!E13</f>
        <v>0</v>
      </c>
      <c r="F9">
        <f>'Project Rents'!F13</f>
        <v>0</v>
      </c>
      <c r="G9">
        <f>'Project Rents'!G13</f>
        <v>0</v>
      </c>
      <c r="H9">
        <f>'Project Rents'!I13</f>
        <v>0</v>
      </c>
      <c r="I9">
        <f>'Project Rents'!K13</f>
        <v>0</v>
      </c>
    </row>
    <row r="10" spans="1:9" x14ac:dyDescent="0.25">
      <c r="B10" s="658"/>
      <c r="D10" s="658"/>
    </row>
    <row r="11" spans="1:9" x14ac:dyDescent="0.25">
      <c r="B11" s="658"/>
      <c r="D11" s="658"/>
    </row>
    <row r="12" spans="1:9" x14ac:dyDescent="0.25">
      <c r="B12" s="658"/>
      <c r="D12" s="658"/>
    </row>
    <row r="13" spans="1:9" x14ac:dyDescent="0.25">
      <c r="B13" s="658"/>
      <c r="D13" s="658"/>
    </row>
    <row r="14" spans="1:9" x14ac:dyDescent="0.25">
      <c r="B14" s="658"/>
      <c r="D14" s="658"/>
    </row>
    <row r="15" spans="1:9" x14ac:dyDescent="0.25">
      <c r="B15" s="658"/>
      <c r="D15" s="658"/>
    </row>
    <row r="16" spans="1:9" x14ac:dyDescent="0.25">
      <c r="B16" s="658"/>
    </row>
    <row r="17" spans="2:2" x14ac:dyDescent="0.25">
      <c r="B17" s="658"/>
    </row>
    <row r="18" spans="2:2" x14ac:dyDescent="0.25">
      <c r="B18" s="658"/>
    </row>
    <row r="19" spans="2:2" x14ac:dyDescent="0.25">
      <c r="B19" s="658"/>
    </row>
    <row r="20" spans="2:2" x14ac:dyDescent="0.25">
      <c r="B20" s="658"/>
    </row>
    <row r="21" spans="2:2" x14ac:dyDescent="0.25">
      <c r="B21" s="658"/>
    </row>
  </sheetData>
  <sheetProtection algorithmName="SHA-512" hashValue="YIXERg4Z5F+GZP9vV1MbNL5oDG76YfsdDA1ai2eGCKyES+fQGFfHXseWAuHShClopit1r76EUs7nujGDdsvtQg==" saltValue="bL40PzXBaUbCtT/0BbW2Jw=="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1"/>
  <dimension ref="A1:IV309"/>
  <sheetViews>
    <sheetView zoomScale="80" zoomScaleNormal="80" workbookViewId="0">
      <selection activeCell="A47" sqref="A47"/>
    </sheetView>
  </sheetViews>
  <sheetFormatPr defaultColWidth="9.140625" defaultRowHeight="12.75" customHeight="1" x14ac:dyDescent="0.25"/>
  <cols>
    <col min="1" max="1" width="12.140625" style="340" customWidth="1"/>
    <col min="2" max="2" width="10.5703125" style="340" customWidth="1"/>
    <col min="3" max="3" width="13.140625" style="340" customWidth="1"/>
    <col min="4" max="4" width="8.140625" style="340" customWidth="1"/>
    <col min="5" max="5" width="13.42578125" style="340" customWidth="1"/>
    <col min="6" max="6" width="14.5703125" style="340" customWidth="1"/>
    <col min="7" max="7" width="15.85546875" style="340" customWidth="1"/>
    <col min="8" max="8" width="17.140625" style="340" customWidth="1"/>
    <col min="9" max="13" width="15.85546875" style="340" customWidth="1"/>
    <col min="14" max="14" width="4" style="340" customWidth="1"/>
    <col min="15" max="15" width="3.85546875" style="340" customWidth="1"/>
    <col min="16" max="16384" width="9.140625" style="340"/>
  </cols>
  <sheetData>
    <row r="1" spans="1:256" ht="22.5" customHeight="1" x14ac:dyDescent="0.35">
      <c r="A1" s="1089" t="s">
        <v>638</v>
      </c>
      <c r="B1" s="1089"/>
      <c r="C1" s="1089"/>
      <c r="D1" s="1089"/>
      <c r="E1" s="1089"/>
      <c r="F1" s="1089"/>
      <c r="G1" s="1089"/>
      <c r="H1" s="1089"/>
      <c r="I1" s="1089"/>
      <c r="J1" s="1089"/>
      <c r="K1" s="1089"/>
      <c r="L1" s="1089"/>
      <c r="M1" s="1089"/>
      <c r="N1" s="799"/>
      <c r="O1" s="799"/>
      <c r="P1" s="799"/>
      <c r="Q1" s="799"/>
      <c r="R1" s="799"/>
      <c r="S1" s="799"/>
      <c r="T1" s="799"/>
      <c r="U1" s="1089"/>
      <c r="V1" s="1089"/>
      <c r="W1" s="1089"/>
      <c r="X1" s="1089"/>
      <c r="Y1" s="1089"/>
      <c r="Z1" s="1089"/>
      <c r="AA1" s="1089"/>
      <c r="AB1" s="1089"/>
      <c r="AC1" s="1089"/>
      <c r="AD1" s="1089"/>
      <c r="AE1" s="1089"/>
      <c r="AF1" s="1089"/>
      <c r="AG1" s="1089"/>
      <c r="AH1" s="1089"/>
      <c r="AI1" s="1089"/>
      <c r="AJ1" s="1089"/>
      <c r="AK1" s="1089"/>
      <c r="AL1" s="1089"/>
      <c r="AM1" s="1089"/>
      <c r="AN1" s="1089"/>
      <c r="AO1" s="1089"/>
      <c r="AP1" s="1089"/>
      <c r="AQ1" s="1089"/>
      <c r="AR1" s="1089"/>
      <c r="AS1" s="1089"/>
      <c r="AT1" s="1089"/>
      <c r="AU1" s="1089"/>
      <c r="AV1" s="1089"/>
      <c r="AW1" s="1089"/>
      <c r="AX1" s="1089"/>
      <c r="AY1" s="1089"/>
      <c r="AZ1" s="1089"/>
      <c r="BA1" s="1089"/>
      <c r="BB1" s="1089"/>
      <c r="BC1" s="1089"/>
      <c r="BD1" s="1089"/>
      <c r="BE1" s="1089"/>
      <c r="BF1" s="1089"/>
      <c r="BG1" s="1089"/>
      <c r="BH1" s="1089"/>
      <c r="BI1" s="1089"/>
      <c r="BJ1" s="1089"/>
      <c r="BK1" s="1089"/>
      <c r="BL1" s="1089"/>
      <c r="BM1" s="1089"/>
      <c r="BN1" s="1089"/>
      <c r="BO1" s="1089"/>
      <c r="BP1" s="1089"/>
      <c r="BQ1" s="1089"/>
      <c r="BR1" s="1089"/>
      <c r="BS1" s="1089"/>
      <c r="BT1" s="1089"/>
      <c r="BU1" s="1089"/>
      <c r="BV1" s="1089"/>
      <c r="BW1" s="1089"/>
      <c r="BX1" s="1089"/>
      <c r="BY1" s="1089"/>
      <c r="BZ1" s="1089"/>
      <c r="CA1" s="1089"/>
      <c r="CB1" s="1089"/>
      <c r="CC1" s="1089"/>
      <c r="CD1" s="1089"/>
      <c r="CE1" s="1089"/>
      <c r="CF1" s="1089"/>
      <c r="CG1" s="1089"/>
      <c r="CH1" s="1089"/>
      <c r="CI1" s="1089"/>
      <c r="CJ1" s="1089"/>
      <c r="CK1" s="1089"/>
      <c r="CL1" s="1089"/>
      <c r="CM1" s="1089"/>
      <c r="CN1" s="1089"/>
      <c r="CO1" s="1089"/>
      <c r="CP1" s="1089"/>
      <c r="CQ1" s="1089"/>
      <c r="CR1" s="1089"/>
      <c r="CS1" s="1089"/>
      <c r="CT1" s="1089"/>
      <c r="CU1" s="1089"/>
      <c r="CV1" s="1089"/>
      <c r="CW1" s="1089"/>
      <c r="CX1" s="1089"/>
      <c r="CY1" s="1089"/>
      <c r="CZ1" s="1089"/>
      <c r="DA1" s="1089"/>
      <c r="DB1" s="1089"/>
      <c r="DC1" s="1089"/>
      <c r="DD1" s="1089"/>
      <c r="DE1" s="1089"/>
      <c r="DF1" s="1089"/>
      <c r="DG1" s="1089"/>
      <c r="DH1" s="1089"/>
      <c r="DI1" s="1089"/>
      <c r="DJ1" s="1089"/>
      <c r="DK1" s="1089"/>
      <c r="DL1" s="1089"/>
      <c r="DM1" s="1089"/>
      <c r="DN1" s="1089"/>
      <c r="DO1" s="1089"/>
      <c r="DP1" s="1089"/>
      <c r="DQ1" s="1089"/>
      <c r="DR1" s="1089"/>
      <c r="DS1" s="1089"/>
      <c r="DT1" s="1089"/>
      <c r="DU1" s="1089"/>
      <c r="DV1" s="1089"/>
      <c r="DW1" s="1089"/>
      <c r="DX1" s="1089"/>
      <c r="DY1" s="1089"/>
      <c r="DZ1" s="1089"/>
      <c r="EA1" s="1089"/>
      <c r="EB1" s="1089"/>
      <c r="EC1" s="1089"/>
      <c r="ED1" s="1089"/>
      <c r="EE1" s="1089"/>
      <c r="EF1" s="1089"/>
      <c r="EG1" s="1089"/>
      <c r="EH1" s="1089"/>
      <c r="EI1" s="1089"/>
      <c r="EJ1" s="1089"/>
      <c r="EK1" s="1089"/>
      <c r="EL1" s="1089"/>
      <c r="EM1" s="1089"/>
      <c r="EN1" s="1089"/>
      <c r="EO1" s="1089"/>
      <c r="EP1" s="1089"/>
      <c r="EQ1" s="1089"/>
      <c r="ER1" s="1089"/>
      <c r="ES1" s="1089"/>
      <c r="ET1" s="1089"/>
      <c r="EU1" s="1089"/>
      <c r="EV1" s="1089"/>
      <c r="EW1" s="1089"/>
      <c r="EX1" s="1089"/>
      <c r="EY1" s="1089"/>
      <c r="EZ1" s="1089"/>
      <c r="FA1" s="1089"/>
      <c r="FB1" s="1089"/>
      <c r="FC1" s="1089"/>
      <c r="FD1" s="1089"/>
      <c r="FE1" s="1089"/>
      <c r="FF1" s="1089"/>
      <c r="FG1" s="1089"/>
      <c r="FH1" s="1089"/>
      <c r="FI1" s="1089"/>
      <c r="FJ1" s="1089"/>
      <c r="FK1" s="1089"/>
      <c r="FL1" s="1089"/>
      <c r="FM1" s="1089"/>
      <c r="FN1" s="1089"/>
      <c r="FO1" s="1089"/>
      <c r="FP1" s="1089"/>
      <c r="FQ1" s="1089"/>
      <c r="FR1" s="1089"/>
      <c r="FS1" s="1089"/>
      <c r="FT1" s="1089"/>
      <c r="FU1" s="1089"/>
      <c r="FV1" s="1089"/>
      <c r="FW1" s="1089"/>
      <c r="FX1" s="1089"/>
      <c r="FY1" s="1089"/>
      <c r="FZ1" s="1089"/>
      <c r="GA1" s="1089"/>
      <c r="GB1" s="1089"/>
      <c r="GC1" s="1089"/>
      <c r="GD1" s="1089"/>
      <c r="GE1" s="1089"/>
      <c r="GF1" s="1089"/>
      <c r="GG1" s="1089"/>
      <c r="GH1" s="1089"/>
      <c r="GI1" s="1089"/>
      <c r="GJ1" s="1089"/>
      <c r="GK1" s="1089"/>
      <c r="GL1" s="1089"/>
      <c r="GM1" s="1089"/>
      <c r="GN1" s="1089"/>
      <c r="GO1" s="1089"/>
      <c r="GP1" s="1089"/>
      <c r="GQ1" s="1089"/>
      <c r="GR1" s="1089"/>
      <c r="GS1" s="1089"/>
      <c r="GT1" s="1089"/>
      <c r="GU1" s="1089"/>
      <c r="GV1" s="1089"/>
      <c r="GW1" s="1089"/>
      <c r="GX1" s="1089"/>
      <c r="GY1" s="1089"/>
      <c r="GZ1" s="1089"/>
      <c r="HA1" s="1089"/>
      <c r="HB1" s="1089"/>
      <c r="HC1" s="1089"/>
      <c r="HD1" s="1089"/>
      <c r="HE1" s="1089"/>
      <c r="HF1" s="1089"/>
      <c r="HG1" s="1089"/>
      <c r="HH1" s="1089"/>
      <c r="HI1" s="1089"/>
      <c r="HJ1" s="1089"/>
      <c r="HK1" s="1089"/>
      <c r="HL1" s="1089"/>
      <c r="HM1" s="1089"/>
      <c r="HN1" s="1089"/>
      <c r="HO1" s="1089"/>
      <c r="HP1" s="1089"/>
      <c r="HQ1" s="1089"/>
      <c r="HR1" s="1089"/>
      <c r="HS1" s="1089"/>
      <c r="HT1" s="1089"/>
      <c r="HU1" s="1089"/>
      <c r="HV1" s="1089"/>
      <c r="HW1" s="1089"/>
      <c r="HX1" s="1089"/>
      <c r="HY1" s="1089"/>
      <c r="HZ1" s="1089"/>
      <c r="IA1" s="1089"/>
      <c r="IB1" s="1089"/>
      <c r="IC1" s="1089"/>
      <c r="ID1" s="1089"/>
      <c r="IE1" s="1089"/>
      <c r="IF1" s="1089"/>
      <c r="IG1" s="1089"/>
      <c r="IH1" s="1089"/>
      <c r="II1" s="1089"/>
      <c r="IJ1" s="1089"/>
      <c r="IK1" s="1089"/>
      <c r="IL1" s="1089"/>
      <c r="IM1" s="1089"/>
      <c r="IN1" s="1089"/>
      <c r="IO1" s="1089"/>
      <c r="IP1" s="1089"/>
      <c r="IQ1" s="1089"/>
      <c r="IR1" s="1089"/>
      <c r="IS1" s="1089"/>
      <c r="IT1" s="1089"/>
      <c r="IU1" s="1089"/>
      <c r="IV1" s="1089"/>
    </row>
    <row r="2" spans="1:256" s="35" customFormat="1" ht="15" customHeight="1" thickBot="1" x14ac:dyDescent="0.3">
      <c r="N2" s="506"/>
    </row>
    <row r="3" spans="1:256" ht="15" customHeight="1" thickBot="1" x14ac:dyDescent="0.3">
      <c r="A3" s="507" t="s">
        <v>639</v>
      </c>
      <c r="B3" s="330"/>
      <c r="C3" s="330"/>
      <c r="D3" s="330"/>
      <c r="G3" s="508" t="s">
        <v>640</v>
      </c>
      <c r="H3" s="509" t="s">
        <v>641</v>
      </c>
      <c r="I3" s="509" t="s">
        <v>642</v>
      </c>
      <c r="J3" s="509" t="s">
        <v>643</v>
      </c>
      <c r="K3" s="509" t="s">
        <v>644</v>
      </c>
      <c r="L3" s="509" t="s">
        <v>645</v>
      </c>
      <c r="M3" s="510" t="s">
        <v>646</v>
      </c>
      <c r="U3" s="330"/>
    </row>
    <row r="4" spans="1:256" ht="15" customHeight="1" x14ac:dyDescent="0.25">
      <c r="A4" s="511" t="s">
        <v>647</v>
      </c>
      <c r="B4" s="330"/>
      <c r="C4" s="330"/>
      <c r="D4" s="330"/>
      <c r="E4" s="512" t="s">
        <v>648</v>
      </c>
      <c r="F4" s="512"/>
      <c r="G4" s="513"/>
      <c r="H4" s="514"/>
      <c r="I4" s="514"/>
      <c r="J4" s="514"/>
      <c r="K4" s="514"/>
      <c r="L4" s="514"/>
      <c r="M4" s="515"/>
      <c r="U4" s="330"/>
    </row>
    <row r="5" spans="1:256" ht="15" customHeight="1" x14ac:dyDescent="0.25">
      <c r="A5" s="534" t="s">
        <v>649</v>
      </c>
      <c r="D5" s="516"/>
      <c r="E5" s="332">
        <v>2.5000000000000001E-2</v>
      </c>
      <c r="F5" s="517" t="s">
        <v>650</v>
      </c>
      <c r="G5" s="688">
        <f>'Project Rents'!K14</f>
        <v>0</v>
      </c>
      <c r="H5" s="689">
        <f t="shared" ref="H5:M5" si="0">+G5+(G5*$E$5)</f>
        <v>0</v>
      </c>
      <c r="I5" s="689">
        <f t="shared" si="0"/>
        <v>0</v>
      </c>
      <c r="J5" s="689">
        <f t="shared" si="0"/>
        <v>0</v>
      </c>
      <c r="K5" s="689">
        <f t="shared" si="0"/>
        <v>0</v>
      </c>
      <c r="L5" s="689">
        <f t="shared" si="0"/>
        <v>0</v>
      </c>
      <c r="M5" s="690">
        <f t="shared" si="0"/>
        <v>0</v>
      </c>
      <c r="U5" s="330"/>
    </row>
    <row r="6" spans="1:256" ht="15" customHeight="1" x14ac:dyDescent="0.25">
      <c r="A6" s="534" t="s">
        <v>651</v>
      </c>
      <c r="B6" s="330"/>
      <c r="C6" s="330"/>
      <c r="D6" s="516"/>
      <c r="F6" s="330"/>
      <c r="G6" s="691">
        <v>0</v>
      </c>
      <c r="H6" s="689">
        <f t="shared" ref="H6:M7" si="1">G6+(G6*$E$5)</f>
        <v>0</v>
      </c>
      <c r="I6" s="689">
        <f t="shared" si="1"/>
        <v>0</v>
      </c>
      <c r="J6" s="689">
        <f t="shared" si="1"/>
        <v>0</v>
      </c>
      <c r="K6" s="689">
        <f t="shared" si="1"/>
        <v>0</v>
      </c>
      <c r="L6" s="689">
        <f t="shared" si="1"/>
        <v>0</v>
      </c>
      <c r="M6" s="690">
        <f t="shared" si="1"/>
        <v>0</v>
      </c>
      <c r="U6" s="330"/>
    </row>
    <row r="7" spans="1:256" ht="15" customHeight="1" x14ac:dyDescent="0.25">
      <c r="A7" s="692" t="s">
        <v>651</v>
      </c>
      <c r="B7" s="331"/>
      <c r="C7" s="331"/>
      <c r="D7" s="518"/>
      <c r="E7" s="519"/>
      <c r="F7" s="331"/>
      <c r="G7" s="693">
        <v>0</v>
      </c>
      <c r="H7" s="694">
        <f t="shared" si="1"/>
        <v>0</v>
      </c>
      <c r="I7" s="694">
        <f t="shared" si="1"/>
        <v>0</v>
      </c>
      <c r="J7" s="694">
        <f t="shared" si="1"/>
        <v>0</v>
      </c>
      <c r="K7" s="694">
        <f t="shared" si="1"/>
        <v>0</v>
      </c>
      <c r="L7" s="694">
        <f t="shared" si="1"/>
        <v>0</v>
      </c>
      <c r="M7" s="695">
        <f t="shared" si="1"/>
        <v>0</v>
      </c>
      <c r="U7" s="330"/>
    </row>
    <row r="8" spans="1:256" ht="15" customHeight="1" x14ac:dyDescent="0.25">
      <c r="A8" s="507" t="s">
        <v>652</v>
      </c>
      <c r="B8" s="330"/>
      <c r="C8" s="330"/>
      <c r="D8" s="330"/>
      <c r="F8" s="520" t="s">
        <v>653</v>
      </c>
      <c r="G8" s="688">
        <f>SUM(G5:G7)</f>
        <v>0</v>
      </c>
      <c r="H8" s="689">
        <f t="shared" ref="H8:M8" si="2">SUM(H5:H7)</f>
        <v>0</v>
      </c>
      <c r="I8" s="689">
        <f t="shared" si="2"/>
        <v>0</v>
      </c>
      <c r="J8" s="689">
        <f t="shared" si="2"/>
        <v>0</v>
      </c>
      <c r="K8" s="689">
        <f t="shared" si="2"/>
        <v>0</v>
      </c>
      <c r="L8" s="689">
        <f t="shared" si="2"/>
        <v>0</v>
      </c>
      <c r="M8" s="690">
        <f t="shared" si="2"/>
        <v>0</v>
      </c>
      <c r="U8" s="330"/>
    </row>
    <row r="9" spans="1:256" ht="15" customHeight="1" x14ac:dyDescent="0.25">
      <c r="A9" s="507"/>
      <c r="B9" s="330"/>
      <c r="C9" s="330"/>
      <c r="D9" s="330"/>
      <c r="F9" s="520"/>
      <c r="G9" s="696"/>
      <c r="H9" s="697"/>
      <c r="I9" s="697"/>
      <c r="J9" s="697"/>
      <c r="K9" s="697"/>
      <c r="L9" s="697"/>
      <c r="M9" s="698"/>
      <c r="U9" s="330"/>
    </row>
    <row r="10" spans="1:256" ht="15" customHeight="1" thickBot="1" x14ac:dyDescent="0.3">
      <c r="A10" s="521" t="s">
        <v>654</v>
      </c>
      <c r="B10" s="522"/>
      <c r="C10" s="522"/>
      <c r="D10" s="523"/>
      <c r="E10" s="333">
        <v>0.05</v>
      </c>
      <c r="F10" s="524" t="s">
        <v>650</v>
      </c>
      <c r="G10" s="525">
        <f>-G8*$E$10</f>
        <v>0</v>
      </c>
      <c r="H10" s="526">
        <f t="shared" ref="H10:M10" si="3">-H8*$E$10</f>
        <v>0</v>
      </c>
      <c r="I10" s="526">
        <f t="shared" si="3"/>
        <v>0</v>
      </c>
      <c r="J10" s="526">
        <f t="shared" si="3"/>
        <v>0</v>
      </c>
      <c r="K10" s="526">
        <f t="shared" si="3"/>
        <v>0</v>
      </c>
      <c r="L10" s="526">
        <f t="shared" si="3"/>
        <v>0</v>
      </c>
      <c r="M10" s="527">
        <f t="shared" si="3"/>
        <v>0</v>
      </c>
      <c r="U10" s="330"/>
    </row>
    <row r="11" spans="1:256" ht="15" customHeight="1" thickTop="1" thickBot="1" x14ac:dyDescent="0.3">
      <c r="A11" s="528" t="s">
        <v>655</v>
      </c>
      <c r="B11" s="330"/>
      <c r="C11" s="330"/>
      <c r="D11" s="330"/>
      <c r="F11" s="520" t="s">
        <v>653</v>
      </c>
      <c r="G11" s="529">
        <f t="shared" ref="G11:M11" si="4">SUM(G8, G10,)</f>
        <v>0</v>
      </c>
      <c r="H11" s="530">
        <f t="shared" si="4"/>
        <v>0</v>
      </c>
      <c r="I11" s="530">
        <f t="shared" si="4"/>
        <v>0</v>
      </c>
      <c r="J11" s="530">
        <f t="shared" si="4"/>
        <v>0</v>
      </c>
      <c r="K11" s="530">
        <f t="shared" si="4"/>
        <v>0</v>
      </c>
      <c r="L11" s="530">
        <f t="shared" si="4"/>
        <v>0</v>
      </c>
      <c r="M11" s="531">
        <f t="shared" si="4"/>
        <v>0</v>
      </c>
      <c r="U11" s="330"/>
    </row>
    <row r="12" spans="1:256" ht="15" customHeight="1" x14ac:dyDescent="0.25">
      <c r="A12" s="699"/>
      <c r="B12" s="330"/>
      <c r="C12" s="330"/>
      <c r="D12" s="330"/>
      <c r="E12" s="330"/>
      <c r="F12" s="520"/>
      <c r="G12" s="532"/>
      <c r="H12" s="532"/>
      <c r="I12" s="532"/>
      <c r="J12" s="532"/>
      <c r="K12" s="532"/>
      <c r="L12" s="532"/>
      <c r="M12" s="532"/>
      <c r="U12" s="330"/>
    </row>
    <row r="13" spans="1:256" ht="15" customHeight="1" x14ac:dyDescent="0.25">
      <c r="A13" s="507" t="s">
        <v>656</v>
      </c>
      <c r="B13" s="330"/>
      <c r="C13" s="330"/>
      <c r="D13" s="512" t="s">
        <v>648</v>
      </c>
      <c r="E13" s="512"/>
      <c r="F13" s="330"/>
      <c r="G13" s="532"/>
      <c r="H13" s="532"/>
      <c r="I13" s="532"/>
      <c r="J13" s="532"/>
      <c r="K13" s="532"/>
      <c r="L13" s="532"/>
      <c r="M13" s="532"/>
      <c r="U13" s="330"/>
    </row>
    <row r="14" spans="1:256" ht="15" customHeight="1" thickBot="1" x14ac:dyDescent="0.3">
      <c r="A14" s="511" t="s">
        <v>657</v>
      </c>
      <c r="C14" s="330"/>
      <c r="D14" s="332">
        <v>3.5000000000000003E-2</v>
      </c>
      <c r="F14" s="533" t="s">
        <v>658</v>
      </c>
      <c r="G14" s="699"/>
      <c r="H14" s="532"/>
      <c r="I14" s="532"/>
      <c r="J14" s="532"/>
      <c r="K14" s="532"/>
      <c r="L14" s="532"/>
      <c r="M14" s="532"/>
      <c r="U14" s="330"/>
    </row>
    <row r="15" spans="1:256" ht="15" customHeight="1" x14ac:dyDescent="0.25">
      <c r="A15" s="534" t="s">
        <v>659</v>
      </c>
      <c r="B15" s="330"/>
      <c r="E15" s="803"/>
      <c r="F15" s="7">
        <f>IFERROR(G15/'Project Rents'!$D$14, 0)</f>
        <v>0</v>
      </c>
      <c r="G15" s="700"/>
      <c r="H15" s="701">
        <f t="shared" ref="H15:M35" si="5">G15+(G15*$D$14)</f>
        <v>0</v>
      </c>
      <c r="I15" s="701">
        <f t="shared" si="5"/>
        <v>0</v>
      </c>
      <c r="J15" s="701">
        <f t="shared" si="5"/>
        <v>0</v>
      </c>
      <c r="K15" s="701">
        <f t="shared" si="5"/>
        <v>0</v>
      </c>
      <c r="L15" s="701">
        <f t="shared" si="5"/>
        <v>0</v>
      </c>
      <c r="M15" s="702">
        <f t="shared" si="5"/>
        <v>0</v>
      </c>
      <c r="N15" s="536"/>
      <c r="U15" s="330"/>
    </row>
    <row r="16" spans="1:256" ht="15" customHeight="1" x14ac:dyDescent="0.25">
      <c r="A16" s="534" t="s">
        <v>660</v>
      </c>
      <c r="B16" s="330"/>
      <c r="D16" s="330"/>
      <c r="F16" s="7">
        <f>IFERROR(G16/'Project Rents'!$D$14, 0)</f>
        <v>0</v>
      </c>
      <c r="G16" s="703">
        <v>0</v>
      </c>
      <c r="H16" s="689">
        <f t="shared" si="5"/>
        <v>0</v>
      </c>
      <c r="I16" s="689">
        <f t="shared" si="5"/>
        <v>0</v>
      </c>
      <c r="J16" s="689">
        <f t="shared" si="5"/>
        <v>0</v>
      </c>
      <c r="K16" s="689">
        <f t="shared" si="5"/>
        <v>0</v>
      </c>
      <c r="L16" s="689">
        <f t="shared" si="5"/>
        <v>0</v>
      </c>
      <c r="M16" s="690">
        <f t="shared" si="5"/>
        <v>0</v>
      </c>
      <c r="N16" s="536"/>
      <c r="U16" s="330"/>
    </row>
    <row r="17" spans="1:21" ht="15" customHeight="1" x14ac:dyDescent="0.25">
      <c r="A17" s="534" t="s">
        <v>661</v>
      </c>
      <c r="B17" s="330"/>
      <c r="D17" s="330"/>
      <c r="F17" s="7">
        <f>IFERROR(G17/'Project Rents'!$D$14, 0)</f>
        <v>0</v>
      </c>
      <c r="G17" s="703">
        <v>0</v>
      </c>
      <c r="H17" s="689">
        <f t="shared" si="5"/>
        <v>0</v>
      </c>
      <c r="I17" s="689">
        <f t="shared" si="5"/>
        <v>0</v>
      </c>
      <c r="J17" s="689">
        <f t="shared" si="5"/>
        <v>0</v>
      </c>
      <c r="K17" s="689">
        <f t="shared" si="5"/>
        <v>0</v>
      </c>
      <c r="L17" s="689">
        <f t="shared" si="5"/>
        <v>0</v>
      </c>
      <c r="M17" s="690">
        <f t="shared" si="5"/>
        <v>0</v>
      </c>
      <c r="U17" s="330"/>
    </row>
    <row r="18" spans="1:21" ht="15" customHeight="1" x14ac:dyDescent="0.25">
      <c r="A18" s="534" t="s">
        <v>662</v>
      </c>
      <c r="B18" s="330"/>
      <c r="D18" s="330"/>
      <c r="F18" s="7">
        <f>IFERROR(G18/'Project Rents'!$D$14, 0)</f>
        <v>0</v>
      </c>
      <c r="G18" s="703">
        <v>0</v>
      </c>
      <c r="H18" s="689">
        <f t="shared" ref="H18:H26" si="6">G18+(G18*$D$14)</f>
        <v>0</v>
      </c>
      <c r="I18" s="689">
        <f t="shared" ref="I18:I26" si="7">H18+(H18*$D$14)</f>
        <v>0</v>
      </c>
      <c r="J18" s="689">
        <f t="shared" ref="J18:J26" si="8">I18+(I18*$D$14)</f>
        <v>0</v>
      </c>
      <c r="K18" s="689">
        <f t="shared" ref="K18:K26" si="9">J18+(J18*$D$14)</f>
        <v>0</v>
      </c>
      <c r="L18" s="689">
        <f t="shared" ref="L18:L26" si="10">K18+(K18*$D$14)</f>
        <v>0</v>
      </c>
      <c r="M18" s="690">
        <f t="shared" ref="M18:M26" si="11">L18+(L18*$D$14)</f>
        <v>0</v>
      </c>
      <c r="U18" s="330"/>
    </row>
    <row r="19" spans="1:21" ht="15" customHeight="1" x14ac:dyDescent="0.25">
      <c r="A19" s="534" t="s">
        <v>663</v>
      </c>
      <c r="B19" s="330"/>
      <c r="D19" s="330"/>
      <c r="F19" s="7">
        <f>IFERROR(G19/'Project Rents'!$D$14, 0)</f>
        <v>0</v>
      </c>
      <c r="G19" s="703">
        <v>0</v>
      </c>
      <c r="H19" s="689">
        <f t="shared" si="6"/>
        <v>0</v>
      </c>
      <c r="I19" s="689">
        <f t="shared" si="7"/>
        <v>0</v>
      </c>
      <c r="J19" s="689">
        <f t="shared" si="8"/>
        <v>0</v>
      </c>
      <c r="K19" s="689">
        <f t="shared" si="9"/>
        <v>0</v>
      </c>
      <c r="L19" s="689">
        <f t="shared" si="10"/>
        <v>0</v>
      </c>
      <c r="M19" s="690">
        <f t="shared" si="11"/>
        <v>0</v>
      </c>
      <c r="U19" s="330"/>
    </row>
    <row r="20" spans="1:21" ht="15" customHeight="1" x14ac:dyDescent="0.25">
      <c r="A20" s="534" t="s">
        <v>664</v>
      </c>
      <c r="B20" s="330"/>
      <c r="D20" s="330"/>
      <c r="F20" s="7">
        <f>IFERROR(G20/'Project Rents'!$D$14, 0)</f>
        <v>0</v>
      </c>
      <c r="G20" s="703">
        <v>0</v>
      </c>
      <c r="H20" s="689">
        <f t="shared" si="6"/>
        <v>0</v>
      </c>
      <c r="I20" s="689">
        <f t="shared" si="7"/>
        <v>0</v>
      </c>
      <c r="J20" s="689">
        <f t="shared" si="8"/>
        <v>0</v>
      </c>
      <c r="K20" s="689">
        <f t="shared" si="9"/>
        <v>0</v>
      </c>
      <c r="L20" s="689">
        <f t="shared" si="10"/>
        <v>0</v>
      </c>
      <c r="M20" s="690">
        <f t="shared" si="11"/>
        <v>0</v>
      </c>
      <c r="U20" s="330"/>
    </row>
    <row r="21" spans="1:21" ht="15" customHeight="1" x14ac:dyDescent="0.25">
      <c r="A21" s="534" t="s">
        <v>665</v>
      </c>
      <c r="B21" s="330"/>
      <c r="D21" s="330"/>
      <c r="F21" s="7">
        <f>IFERROR(G21/'Project Rents'!$D$14, 0)</f>
        <v>0</v>
      </c>
      <c r="G21" s="703">
        <v>0</v>
      </c>
      <c r="H21" s="689">
        <f t="shared" si="6"/>
        <v>0</v>
      </c>
      <c r="I21" s="689">
        <f t="shared" si="7"/>
        <v>0</v>
      </c>
      <c r="J21" s="689">
        <f t="shared" si="8"/>
        <v>0</v>
      </c>
      <c r="K21" s="689">
        <f t="shared" si="9"/>
        <v>0</v>
      </c>
      <c r="L21" s="689">
        <f t="shared" si="10"/>
        <v>0</v>
      </c>
      <c r="M21" s="690">
        <f t="shared" si="11"/>
        <v>0</v>
      </c>
      <c r="U21" s="330"/>
    </row>
    <row r="22" spans="1:21" ht="15" customHeight="1" x14ac:dyDescent="0.25">
      <c r="A22" s="534" t="s">
        <v>666</v>
      </c>
      <c r="B22" s="330"/>
      <c r="D22" s="330"/>
      <c r="F22" s="7">
        <f>IFERROR(G22/'Project Rents'!$D$14, 0)</f>
        <v>0</v>
      </c>
      <c r="G22" s="703">
        <v>0</v>
      </c>
      <c r="H22" s="689">
        <f t="shared" si="6"/>
        <v>0</v>
      </c>
      <c r="I22" s="689">
        <f t="shared" si="7"/>
        <v>0</v>
      </c>
      <c r="J22" s="689">
        <f t="shared" si="8"/>
        <v>0</v>
      </c>
      <c r="K22" s="689">
        <f t="shared" si="9"/>
        <v>0</v>
      </c>
      <c r="L22" s="689">
        <f t="shared" si="10"/>
        <v>0</v>
      </c>
      <c r="M22" s="690">
        <f t="shared" si="11"/>
        <v>0</v>
      </c>
      <c r="U22" s="330"/>
    </row>
    <row r="23" spans="1:21" ht="15" customHeight="1" x14ac:dyDescent="0.25">
      <c r="A23" s="534" t="s">
        <v>667</v>
      </c>
      <c r="B23" s="330"/>
      <c r="D23" s="330"/>
      <c r="F23" s="7">
        <f>IFERROR(G23/'Project Rents'!$D$14, 0)</f>
        <v>0</v>
      </c>
      <c r="G23" s="703">
        <v>0</v>
      </c>
      <c r="H23" s="689">
        <f t="shared" si="6"/>
        <v>0</v>
      </c>
      <c r="I23" s="689">
        <f t="shared" si="7"/>
        <v>0</v>
      </c>
      <c r="J23" s="689">
        <f t="shared" si="8"/>
        <v>0</v>
      </c>
      <c r="K23" s="689">
        <f t="shared" si="9"/>
        <v>0</v>
      </c>
      <c r="L23" s="689">
        <f t="shared" si="10"/>
        <v>0</v>
      </c>
      <c r="M23" s="690">
        <f t="shared" si="11"/>
        <v>0</v>
      </c>
      <c r="U23" s="330"/>
    </row>
    <row r="24" spans="1:21" ht="15" customHeight="1" x14ac:dyDescent="0.25">
      <c r="A24" s="534" t="s">
        <v>668</v>
      </c>
      <c r="B24" s="330"/>
      <c r="D24" s="330"/>
      <c r="F24" s="7">
        <f>IFERROR(G24/'Project Rents'!$D$14, 0)</f>
        <v>0</v>
      </c>
      <c r="G24" s="703">
        <v>0</v>
      </c>
      <c r="H24" s="689">
        <f t="shared" si="6"/>
        <v>0</v>
      </c>
      <c r="I24" s="689">
        <f t="shared" si="7"/>
        <v>0</v>
      </c>
      <c r="J24" s="689">
        <f t="shared" si="8"/>
        <v>0</v>
      </c>
      <c r="K24" s="689">
        <f t="shared" si="9"/>
        <v>0</v>
      </c>
      <c r="L24" s="689">
        <f t="shared" si="10"/>
        <v>0</v>
      </c>
      <c r="M24" s="690">
        <f t="shared" si="11"/>
        <v>0</v>
      </c>
      <c r="U24" s="330"/>
    </row>
    <row r="25" spans="1:21" ht="15" customHeight="1" x14ac:dyDescent="0.25">
      <c r="A25" s="534" t="s">
        <v>669</v>
      </c>
      <c r="B25" s="330"/>
      <c r="D25" s="330"/>
      <c r="F25" s="7">
        <f>IFERROR(G25/'Project Rents'!$D$14, 0)</f>
        <v>0</v>
      </c>
      <c r="G25" s="703">
        <v>0</v>
      </c>
      <c r="H25" s="689">
        <f t="shared" si="6"/>
        <v>0</v>
      </c>
      <c r="I25" s="689">
        <f t="shared" si="7"/>
        <v>0</v>
      </c>
      <c r="J25" s="689">
        <f t="shared" si="8"/>
        <v>0</v>
      </c>
      <c r="K25" s="689">
        <f t="shared" si="9"/>
        <v>0</v>
      </c>
      <c r="L25" s="689">
        <f t="shared" si="10"/>
        <v>0</v>
      </c>
      <c r="M25" s="690">
        <f t="shared" si="11"/>
        <v>0</v>
      </c>
      <c r="U25" s="330"/>
    </row>
    <row r="26" spans="1:21" ht="15" customHeight="1" x14ac:dyDescent="0.25">
      <c r="A26" s="534" t="s">
        <v>670</v>
      </c>
      <c r="B26" s="330"/>
      <c r="D26" s="330"/>
      <c r="F26" s="7">
        <f>IFERROR(G26/'Project Rents'!$D$14, 0)</f>
        <v>0</v>
      </c>
      <c r="G26" s="703">
        <v>0</v>
      </c>
      <c r="H26" s="689">
        <f t="shared" si="6"/>
        <v>0</v>
      </c>
      <c r="I26" s="689">
        <f t="shared" si="7"/>
        <v>0</v>
      </c>
      <c r="J26" s="689">
        <f t="shared" si="8"/>
        <v>0</v>
      </c>
      <c r="K26" s="689">
        <f t="shared" si="9"/>
        <v>0</v>
      </c>
      <c r="L26" s="689">
        <f t="shared" si="10"/>
        <v>0</v>
      </c>
      <c r="M26" s="690">
        <f t="shared" si="11"/>
        <v>0</v>
      </c>
      <c r="U26" s="330"/>
    </row>
    <row r="27" spans="1:21" ht="15" customHeight="1" x14ac:dyDescent="0.25">
      <c r="A27" s="534" t="s">
        <v>671</v>
      </c>
      <c r="B27" s="330"/>
      <c r="D27" s="330"/>
      <c r="F27" s="7">
        <f>IFERROR(G27/'Project Rents'!$D$14, 0)</f>
        <v>0</v>
      </c>
      <c r="G27" s="703">
        <v>0</v>
      </c>
      <c r="H27" s="689">
        <f t="shared" si="5"/>
        <v>0</v>
      </c>
      <c r="I27" s="689">
        <f t="shared" si="5"/>
        <v>0</v>
      </c>
      <c r="J27" s="689">
        <f t="shared" si="5"/>
        <v>0</v>
      </c>
      <c r="K27" s="689">
        <f t="shared" si="5"/>
        <v>0</v>
      </c>
      <c r="L27" s="689">
        <f t="shared" si="5"/>
        <v>0</v>
      </c>
      <c r="M27" s="690">
        <f t="shared" si="5"/>
        <v>0</v>
      </c>
      <c r="U27" s="330"/>
    </row>
    <row r="28" spans="1:21" ht="15" customHeight="1" x14ac:dyDescent="0.25">
      <c r="A28" s="534" t="s">
        <v>672</v>
      </c>
      <c r="B28" s="330"/>
      <c r="D28" s="330"/>
      <c r="F28" s="7">
        <f>IFERROR(G28/'Project Rents'!$D$14, 0)</f>
        <v>0</v>
      </c>
      <c r="G28" s="703">
        <v>0</v>
      </c>
      <c r="H28" s="689">
        <f t="shared" si="5"/>
        <v>0</v>
      </c>
      <c r="I28" s="689">
        <f t="shared" si="5"/>
        <v>0</v>
      </c>
      <c r="J28" s="689">
        <f t="shared" si="5"/>
        <v>0</v>
      </c>
      <c r="K28" s="689">
        <f t="shared" si="5"/>
        <v>0</v>
      </c>
      <c r="L28" s="689">
        <f t="shared" si="5"/>
        <v>0</v>
      </c>
      <c r="M28" s="690">
        <f t="shared" si="5"/>
        <v>0</v>
      </c>
      <c r="U28" s="330"/>
    </row>
    <row r="29" spans="1:21" ht="15" customHeight="1" x14ac:dyDescent="0.25">
      <c r="A29" s="534" t="s">
        <v>673</v>
      </c>
      <c r="B29" s="330"/>
      <c r="D29" s="330"/>
      <c r="F29" s="7">
        <f>IFERROR(G29/'Project Rents'!$D$14, 0)</f>
        <v>0</v>
      </c>
      <c r="G29" s="703">
        <v>0</v>
      </c>
      <c r="H29" s="689">
        <f t="shared" si="5"/>
        <v>0</v>
      </c>
      <c r="I29" s="689">
        <f t="shared" si="5"/>
        <v>0</v>
      </c>
      <c r="J29" s="689">
        <f t="shared" si="5"/>
        <v>0</v>
      </c>
      <c r="K29" s="689">
        <f t="shared" si="5"/>
        <v>0</v>
      </c>
      <c r="L29" s="689">
        <f t="shared" si="5"/>
        <v>0</v>
      </c>
      <c r="M29" s="690">
        <f t="shared" si="5"/>
        <v>0</v>
      </c>
      <c r="U29" s="330"/>
    </row>
    <row r="30" spans="1:21" ht="15" customHeight="1" x14ac:dyDescent="0.25">
      <c r="A30" s="534" t="s">
        <v>674</v>
      </c>
      <c r="B30" s="330"/>
      <c r="D30" s="330"/>
      <c r="F30" s="7">
        <f>IFERROR(G30/'Project Rents'!$D$14, 0)</f>
        <v>0</v>
      </c>
      <c r="G30" s="703">
        <v>0</v>
      </c>
      <c r="H30" s="689">
        <f t="shared" si="5"/>
        <v>0</v>
      </c>
      <c r="I30" s="689">
        <f t="shared" si="5"/>
        <v>0</v>
      </c>
      <c r="J30" s="689">
        <f t="shared" si="5"/>
        <v>0</v>
      </c>
      <c r="K30" s="689">
        <f t="shared" si="5"/>
        <v>0</v>
      </c>
      <c r="L30" s="689">
        <f t="shared" si="5"/>
        <v>0</v>
      </c>
      <c r="M30" s="690">
        <f t="shared" si="5"/>
        <v>0</v>
      </c>
      <c r="U30" s="330"/>
    </row>
    <row r="31" spans="1:21" ht="15" customHeight="1" x14ac:dyDescent="0.25">
      <c r="A31" s="534" t="s">
        <v>675</v>
      </c>
      <c r="B31" s="330"/>
      <c r="D31" s="330"/>
      <c r="F31" s="7">
        <f>IFERROR(G31/'Project Rents'!$D$14, 0)</f>
        <v>0</v>
      </c>
      <c r="G31" s="703">
        <v>0</v>
      </c>
      <c r="H31" s="689">
        <f t="shared" si="5"/>
        <v>0</v>
      </c>
      <c r="I31" s="689">
        <f t="shared" si="5"/>
        <v>0</v>
      </c>
      <c r="J31" s="689">
        <f t="shared" si="5"/>
        <v>0</v>
      </c>
      <c r="K31" s="689">
        <f t="shared" si="5"/>
        <v>0</v>
      </c>
      <c r="L31" s="689">
        <f t="shared" si="5"/>
        <v>0</v>
      </c>
      <c r="M31" s="690">
        <f t="shared" si="5"/>
        <v>0</v>
      </c>
      <c r="U31" s="330"/>
    </row>
    <row r="32" spans="1:21" ht="15" customHeight="1" x14ac:dyDescent="0.25">
      <c r="A32" s="534" t="s">
        <v>676</v>
      </c>
      <c r="B32" s="330"/>
      <c r="D32" s="330"/>
      <c r="F32" s="7">
        <f>IFERROR(G32/'Project Rents'!$D$14, 0)</f>
        <v>0</v>
      </c>
      <c r="G32" s="703">
        <v>0</v>
      </c>
      <c r="H32" s="689">
        <f t="shared" si="5"/>
        <v>0</v>
      </c>
      <c r="I32" s="689">
        <f t="shared" si="5"/>
        <v>0</v>
      </c>
      <c r="J32" s="689">
        <f t="shared" si="5"/>
        <v>0</v>
      </c>
      <c r="K32" s="689">
        <f t="shared" si="5"/>
        <v>0</v>
      </c>
      <c r="L32" s="689">
        <f t="shared" si="5"/>
        <v>0</v>
      </c>
      <c r="M32" s="690">
        <f t="shared" si="5"/>
        <v>0</v>
      </c>
      <c r="U32" s="330"/>
    </row>
    <row r="33" spans="1:21" ht="15" customHeight="1" x14ac:dyDescent="0.25">
      <c r="A33" s="534" t="s">
        <v>677</v>
      </c>
      <c r="B33" s="330"/>
      <c r="D33" s="330"/>
      <c r="F33" s="7">
        <f>IFERROR(G33/'Project Rents'!$D$14, 0)</f>
        <v>0</v>
      </c>
      <c r="G33" s="703">
        <v>0</v>
      </c>
      <c r="H33" s="689">
        <f t="shared" si="5"/>
        <v>0</v>
      </c>
      <c r="I33" s="689">
        <f t="shared" si="5"/>
        <v>0</v>
      </c>
      <c r="J33" s="689">
        <f t="shared" si="5"/>
        <v>0</v>
      </c>
      <c r="K33" s="689">
        <f t="shared" si="5"/>
        <v>0</v>
      </c>
      <c r="L33" s="689">
        <f t="shared" si="5"/>
        <v>0</v>
      </c>
      <c r="M33" s="690">
        <f t="shared" si="5"/>
        <v>0</v>
      </c>
      <c r="U33" s="330"/>
    </row>
    <row r="34" spans="1:21" ht="15" customHeight="1" x14ac:dyDescent="0.25">
      <c r="A34" s="534" t="s">
        <v>678</v>
      </c>
      <c r="B34" s="330"/>
      <c r="D34" s="330"/>
      <c r="F34" s="7">
        <f>IFERROR(G34/'Project Rents'!$D$14, 0)</f>
        <v>0</v>
      </c>
      <c r="G34" s="703">
        <v>0</v>
      </c>
      <c r="H34" s="689">
        <f t="shared" si="5"/>
        <v>0</v>
      </c>
      <c r="I34" s="689">
        <f t="shared" si="5"/>
        <v>0</v>
      </c>
      <c r="J34" s="689">
        <f t="shared" si="5"/>
        <v>0</v>
      </c>
      <c r="K34" s="689">
        <f t="shared" si="5"/>
        <v>0</v>
      </c>
      <c r="L34" s="689">
        <f t="shared" si="5"/>
        <v>0</v>
      </c>
      <c r="M34" s="690">
        <f t="shared" si="5"/>
        <v>0</v>
      </c>
      <c r="U34" s="330"/>
    </row>
    <row r="35" spans="1:21" ht="15" customHeight="1" x14ac:dyDescent="0.25">
      <c r="A35" s="692" t="s">
        <v>276</v>
      </c>
      <c r="B35" s="331"/>
      <c r="C35" s="519"/>
      <c r="D35" s="537"/>
      <c r="E35" s="519"/>
      <c r="F35" s="804">
        <f>IFERROR(G35/'Project Rents'!$D$14, 0)</f>
        <v>0</v>
      </c>
      <c r="G35" s="704">
        <v>0</v>
      </c>
      <c r="H35" s="694">
        <f t="shared" si="5"/>
        <v>0</v>
      </c>
      <c r="I35" s="694">
        <f t="shared" si="5"/>
        <v>0</v>
      </c>
      <c r="J35" s="694">
        <f t="shared" si="5"/>
        <v>0</v>
      </c>
      <c r="K35" s="694">
        <f t="shared" si="5"/>
        <v>0</v>
      </c>
      <c r="L35" s="694">
        <f t="shared" si="5"/>
        <v>0</v>
      </c>
      <c r="M35" s="695">
        <f t="shared" si="5"/>
        <v>0</v>
      </c>
      <c r="U35" s="330"/>
    </row>
    <row r="36" spans="1:21" ht="15" customHeight="1" x14ac:dyDescent="0.25">
      <c r="A36" s="538" t="s">
        <v>679</v>
      </c>
      <c r="B36" s="330"/>
      <c r="D36" s="520"/>
      <c r="F36" s="535"/>
      <c r="G36" s="688">
        <f t="shared" ref="G36:M36" si="12">SUM(G15:G35)</f>
        <v>0</v>
      </c>
      <c r="H36" s="689">
        <f t="shared" si="12"/>
        <v>0</v>
      </c>
      <c r="I36" s="689">
        <f t="shared" si="12"/>
        <v>0</v>
      </c>
      <c r="J36" s="689">
        <f t="shared" si="12"/>
        <v>0</v>
      </c>
      <c r="K36" s="689">
        <f t="shared" si="12"/>
        <v>0</v>
      </c>
      <c r="L36" s="689">
        <f t="shared" si="12"/>
        <v>0</v>
      </c>
      <c r="M36" s="690">
        <f t="shared" si="12"/>
        <v>0</v>
      </c>
      <c r="U36" s="330"/>
    </row>
    <row r="37" spans="1:21" ht="15" customHeight="1" x14ac:dyDescent="0.25">
      <c r="A37" s="539"/>
      <c r="B37" s="330"/>
      <c r="D37" s="520"/>
      <c r="F37" s="535"/>
      <c r="G37" s="705"/>
      <c r="H37" s="706"/>
      <c r="I37" s="706"/>
      <c r="J37" s="706"/>
      <c r="K37" s="706"/>
      <c r="L37" s="706"/>
      <c r="M37" s="707"/>
      <c r="U37" s="330"/>
    </row>
    <row r="38" spans="1:21" ht="15" customHeight="1" x14ac:dyDescent="0.25">
      <c r="A38" s="708" t="s">
        <v>680</v>
      </c>
      <c r="B38" s="330"/>
      <c r="D38" s="330"/>
      <c r="F38" s="805">
        <f>IFERROR(G38/'Project Rents'!D14,0)</f>
        <v>0</v>
      </c>
      <c r="G38" s="691"/>
      <c r="H38" s="689">
        <f t="shared" ref="H38:M39" si="13">G38+(G38*$D$14)</f>
        <v>0</v>
      </c>
      <c r="I38" s="689">
        <f t="shared" si="13"/>
        <v>0</v>
      </c>
      <c r="J38" s="689">
        <f t="shared" si="13"/>
        <v>0</v>
      </c>
      <c r="K38" s="689">
        <f t="shared" si="13"/>
        <v>0</v>
      </c>
      <c r="L38" s="689">
        <f t="shared" si="13"/>
        <v>0</v>
      </c>
      <c r="M38" s="690">
        <f t="shared" si="13"/>
        <v>0</v>
      </c>
      <c r="U38" s="330"/>
    </row>
    <row r="39" spans="1:21" ht="15" customHeight="1" x14ac:dyDescent="0.25">
      <c r="A39" s="709" t="s">
        <v>681</v>
      </c>
      <c r="B39" s="331"/>
      <c r="C39" s="519"/>
      <c r="D39" s="331"/>
      <c r="E39" s="519"/>
      <c r="F39" s="806">
        <f>IFERROR(G39/'Project Rents'!D15,0)</f>
        <v>0</v>
      </c>
      <c r="G39" s="693">
        <v>0</v>
      </c>
      <c r="H39" s="694">
        <f t="shared" si="13"/>
        <v>0</v>
      </c>
      <c r="I39" s="694">
        <f t="shared" si="13"/>
        <v>0</v>
      </c>
      <c r="J39" s="694">
        <f t="shared" si="13"/>
        <v>0</v>
      </c>
      <c r="K39" s="694">
        <f t="shared" si="13"/>
        <v>0</v>
      </c>
      <c r="L39" s="694">
        <f t="shared" si="13"/>
        <v>0</v>
      </c>
      <c r="M39" s="695">
        <f t="shared" si="13"/>
        <v>0</v>
      </c>
      <c r="U39" s="330"/>
    </row>
    <row r="40" spans="1:21" ht="15" customHeight="1" x14ac:dyDescent="0.25">
      <c r="A40" s="538" t="s">
        <v>682</v>
      </c>
      <c r="B40" s="330"/>
      <c r="C40" s="330"/>
      <c r="D40" s="330"/>
      <c r="F40" s="535"/>
      <c r="G40" s="688">
        <f>SUM(G38:G39)</f>
        <v>0</v>
      </c>
      <c r="H40" s="689">
        <f t="shared" ref="H40:M40" si="14">SUM(H38:H39)</f>
        <v>0</v>
      </c>
      <c r="I40" s="689">
        <f t="shared" si="14"/>
        <v>0</v>
      </c>
      <c r="J40" s="689">
        <f t="shared" si="14"/>
        <v>0</v>
      </c>
      <c r="K40" s="689">
        <f t="shared" si="14"/>
        <v>0</v>
      </c>
      <c r="L40" s="689">
        <f t="shared" si="14"/>
        <v>0</v>
      </c>
      <c r="M40" s="690">
        <f t="shared" si="14"/>
        <v>0</v>
      </c>
      <c r="U40" s="330"/>
    </row>
    <row r="41" spans="1:21" ht="15" customHeight="1" thickBot="1" x14ac:dyDescent="0.3">
      <c r="A41" s="538"/>
      <c r="B41" s="330"/>
      <c r="C41" s="330"/>
      <c r="D41" s="330"/>
      <c r="F41" s="535"/>
      <c r="G41" s="710"/>
      <c r="H41" s="711"/>
      <c r="I41" s="711"/>
      <c r="J41" s="711"/>
      <c r="K41" s="711"/>
      <c r="L41" s="711"/>
      <c r="M41" s="712"/>
      <c r="U41" s="330"/>
    </row>
    <row r="42" spans="1:21" ht="15" customHeight="1" thickTop="1" thickBot="1" x14ac:dyDescent="0.3">
      <c r="A42" s="528" t="s">
        <v>683</v>
      </c>
      <c r="B42" s="330"/>
      <c r="D42" s="330"/>
      <c r="E42" s="330"/>
      <c r="F42" s="540" t="s">
        <v>653</v>
      </c>
      <c r="G42" s="713">
        <f>G36+G40</f>
        <v>0</v>
      </c>
      <c r="H42" s="714">
        <f t="shared" ref="H42:M42" si="15">H36+H40</f>
        <v>0</v>
      </c>
      <c r="I42" s="714">
        <f t="shared" si="15"/>
        <v>0</v>
      </c>
      <c r="J42" s="714">
        <f t="shared" si="15"/>
        <v>0</v>
      </c>
      <c r="K42" s="714">
        <f t="shared" si="15"/>
        <v>0</v>
      </c>
      <c r="L42" s="714">
        <f t="shared" si="15"/>
        <v>0</v>
      </c>
      <c r="M42" s="715">
        <f t="shared" si="15"/>
        <v>0</v>
      </c>
      <c r="U42" s="330"/>
    </row>
    <row r="43" spans="1:21" ht="15" customHeight="1" thickBot="1" x14ac:dyDescent="0.3">
      <c r="A43" s="507"/>
      <c r="B43" s="330"/>
      <c r="C43" s="330"/>
      <c r="D43" s="330"/>
      <c r="E43" s="330"/>
      <c r="F43" s="507"/>
      <c r="G43" s="541"/>
      <c r="H43" s="541"/>
      <c r="I43" s="541"/>
      <c r="J43" s="541"/>
      <c r="K43" s="541"/>
      <c r="L43" s="541"/>
      <c r="M43" s="541"/>
      <c r="U43" s="330"/>
    </row>
    <row r="44" spans="1:21" ht="15" customHeight="1" thickBot="1" x14ac:dyDescent="0.3">
      <c r="A44" s="528" t="s">
        <v>684</v>
      </c>
      <c r="B44" s="330"/>
      <c r="C44" s="330"/>
      <c r="D44" s="330"/>
      <c r="E44" s="330"/>
      <c r="F44" s="540" t="s">
        <v>653</v>
      </c>
      <c r="G44" s="542">
        <f>G11-G42</f>
        <v>0</v>
      </c>
      <c r="H44" s="543">
        <f t="shared" ref="H44:M44" si="16">H11-H42</f>
        <v>0</v>
      </c>
      <c r="I44" s="543">
        <f t="shared" si="16"/>
        <v>0</v>
      </c>
      <c r="J44" s="543">
        <f t="shared" si="16"/>
        <v>0</v>
      </c>
      <c r="K44" s="543">
        <f t="shared" si="16"/>
        <v>0</v>
      </c>
      <c r="L44" s="543">
        <f t="shared" si="16"/>
        <v>0</v>
      </c>
      <c r="M44" s="544">
        <f t="shared" si="16"/>
        <v>0</v>
      </c>
      <c r="U44" s="330"/>
    </row>
    <row r="45" spans="1:21" ht="15" customHeight="1" x14ac:dyDescent="0.25">
      <c r="A45" s="699"/>
      <c r="F45" s="507"/>
      <c r="G45" s="532"/>
      <c r="H45" s="532"/>
      <c r="I45" s="532"/>
      <c r="J45" s="532"/>
      <c r="K45" s="532"/>
      <c r="L45" s="532"/>
      <c r="M45" s="532"/>
      <c r="U45" s="330"/>
    </row>
    <row r="46" spans="1:21" ht="15" customHeight="1" thickBot="1" x14ac:dyDescent="0.3">
      <c r="A46" s="507" t="s">
        <v>685</v>
      </c>
      <c r="B46" s="330"/>
      <c r="C46" s="545"/>
      <c r="D46" s="545"/>
      <c r="E46" s="546" t="s">
        <v>686</v>
      </c>
      <c r="F46" s="507"/>
      <c r="G46" s="532"/>
      <c r="H46" s="532"/>
      <c r="I46" s="532"/>
      <c r="J46" s="532"/>
      <c r="K46" s="532"/>
      <c r="L46" s="532"/>
      <c r="M46" s="532"/>
      <c r="U46" s="330"/>
    </row>
    <row r="47" spans="1:21" ht="15" customHeight="1" thickTop="1" x14ac:dyDescent="0.25">
      <c r="A47" s="334" t="s">
        <v>687</v>
      </c>
      <c r="B47" s="1103"/>
      <c r="C47" s="1103"/>
      <c r="D47" s="1103"/>
      <c r="E47" s="335">
        <v>0</v>
      </c>
      <c r="F47" s="507"/>
      <c r="G47" s="716"/>
      <c r="H47" s="717">
        <f t="shared" ref="H47:M49" si="17">+G47</f>
        <v>0</v>
      </c>
      <c r="I47" s="717">
        <f t="shared" si="17"/>
        <v>0</v>
      </c>
      <c r="J47" s="717">
        <f t="shared" si="17"/>
        <v>0</v>
      </c>
      <c r="K47" s="717">
        <f t="shared" si="17"/>
        <v>0</v>
      </c>
      <c r="L47" s="717">
        <f t="shared" si="17"/>
        <v>0</v>
      </c>
      <c r="M47" s="718">
        <f t="shared" si="17"/>
        <v>0</v>
      </c>
      <c r="U47" s="330"/>
    </row>
    <row r="48" spans="1:21" ht="15" customHeight="1" x14ac:dyDescent="0.25">
      <c r="A48" s="336" t="s">
        <v>687</v>
      </c>
      <c r="B48" s="1104"/>
      <c r="C48" s="1104"/>
      <c r="D48" s="1104"/>
      <c r="E48" s="337">
        <v>0</v>
      </c>
      <c r="F48" s="507"/>
      <c r="G48" s="691">
        <v>0</v>
      </c>
      <c r="H48" s="697">
        <f t="shared" si="17"/>
        <v>0</v>
      </c>
      <c r="I48" s="697">
        <f t="shared" si="17"/>
        <v>0</v>
      </c>
      <c r="J48" s="697">
        <f t="shared" si="17"/>
        <v>0</v>
      </c>
      <c r="K48" s="697">
        <f t="shared" si="17"/>
        <v>0</v>
      </c>
      <c r="L48" s="697">
        <f t="shared" si="17"/>
        <v>0</v>
      </c>
      <c r="M48" s="698">
        <f t="shared" si="17"/>
        <v>0</v>
      </c>
      <c r="U48" s="330"/>
    </row>
    <row r="49" spans="1:22" ht="15" customHeight="1" thickBot="1" x14ac:dyDescent="0.3">
      <c r="A49" s="338" t="s">
        <v>687</v>
      </c>
      <c r="B49" s="1105"/>
      <c r="C49" s="1105"/>
      <c r="D49" s="1105"/>
      <c r="E49" s="339">
        <v>0</v>
      </c>
      <c r="F49" s="547"/>
      <c r="G49" s="719">
        <v>0</v>
      </c>
      <c r="H49" s="720">
        <f t="shared" si="17"/>
        <v>0</v>
      </c>
      <c r="I49" s="720">
        <f t="shared" si="17"/>
        <v>0</v>
      </c>
      <c r="J49" s="720">
        <f t="shared" si="17"/>
        <v>0</v>
      </c>
      <c r="K49" s="720">
        <f t="shared" si="17"/>
        <v>0</v>
      </c>
      <c r="L49" s="720">
        <f t="shared" si="17"/>
        <v>0</v>
      </c>
      <c r="M49" s="721">
        <f t="shared" si="17"/>
        <v>0</v>
      </c>
      <c r="U49" s="330"/>
    </row>
    <row r="50" spans="1:22" ht="15" customHeight="1" thickTop="1" thickBot="1" x14ac:dyDescent="0.3">
      <c r="A50" s="528" t="s">
        <v>688</v>
      </c>
      <c r="B50" s="330"/>
      <c r="C50" s="330"/>
      <c r="D50" s="330"/>
      <c r="F50" s="540" t="s">
        <v>653</v>
      </c>
      <c r="G50" s="713">
        <f>SUM(G47:G49)</f>
        <v>0</v>
      </c>
      <c r="H50" s="714">
        <f t="shared" ref="H50:M50" si="18">SUM(H47:H49)</f>
        <v>0</v>
      </c>
      <c r="I50" s="714">
        <f t="shared" si="18"/>
        <v>0</v>
      </c>
      <c r="J50" s="714">
        <f t="shared" si="18"/>
        <v>0</v>
      </c>
      <c r="K50" s="714">
        <f t="shared" si="18"/>
        <v>0</v>
      </c>
      <c r="L50" s="714">
        <f t="shared" si="18"/>
        <v>0</v>
      </c>
      <c r="M50" s="715">
        <f t="shared" si="18"/>
        <v>0</v>
      </c>
      <c r="U50" s="330"/>
    </row>
    <row r="51" spans="1:22" ht="15" customHeight="1" thickBot="1" x14ac:dyDescent="0.3">
      <c r="A51" s="528"/>
      <c r="B51" s="330"/>
      <c r="C51" s="330"/>
      <c r="D51" s="330"/>
      <c r="F51" s="540"/>
      <c r="G51" s="722"/>
      <c r="H51" s="723"/>
      <c r="I51" s="723"/>
      <c r="J51" s="723"/>
      <c r="K51" s="723"/>
      <c r="L51" s="723"/>
      <c r="M51" s="724"/>
      <c r="U51" s="330"/>
    </row>
    <row r="52" spans="1:22" ht="15" customHeight="1" x14ac:dyDescent="0.25">
      <c r="A52" s="528" t="s">
        <v>689</v>
      </c>
      <c r="B52" s="330"/>
      <c r="C52" s="330"/>
      <c r="D52" s="330"/>
      <c r="F52" s="540" t="s">
        <v>653</v>
      </c>
      <c r="G52" s="808">
        <f>G44-G50</f>
        <v>0</v>
      </c>
      <c r="H52" s="694">
        <f t="shared" ref="H52:M52" si="19">H44-H50</f>
        <v>0</v>
      </c>
      <c r="I52" s="807">
        <f t="shared" si="19"/>
        <v>0</v>
      </c>
      <c r="J52" s="701">
        <f t="shared" si="19"/>
        <v>0</v>
      </c>
      <c r="K52" s="701">
        <f t="shared" si="19"/>
        <v>0</v>
      </c>
      <c r="L52" s="701">
        <f t="shared" si="19"/>
        <v>0</v>
      </c>
      <c r="M52" s="702">
        <f t="shared" si="19"/>
        <v>0</v>
      </c>
      <c r="U52" s="330"/>
    </row>
    <row r="53" spans="1:22" ht="15" customHeight="1" thickBot="1" x14ac:dyDescent="0.3">
      <c r="A53" s="528" t="s">
        <v>690</v>
      </c>
      <c r="B53" s="330"/>
      <c r="C53" s="330"/>
      <c r="D53" s="330"/>
      <c r="F53" s="507"/>
      <c r="G53" s="809">
        <f>IFERROR(+G44/G50, 0)</f>
        <v>0</v>
      </c>
      <c r="H53" s="810">
        <f>IFERROR(+H44/H50, 0)</f>
        <v>0</v>
      </c>
      <c r="I53" s="810">
        <f>IFERROR(+I44/I50, 0)</f>
        <v>0</v>
      </c>
      <c r="J53" s="810">
        <f>IFERROR(+J44/J50, 0)</f>
        <v>0</v>
      </c>
      <c r="K53" s="810">
        <f>IFERROR(+K44/K50, 0)</f>
        <v>0</v>
      </c>
      <c r="L53" s="810">
        <f t="shared" ref="L53:M53" si="20">IFERROR(L44/L50, 0)</f>
        <v>0</v>
      </c>
      <c r="M53" s="811">
        <f t="shared" si="20"/>
        <v>0</v>
      </c>
      <c r="U53" s="330"/>
    </row>
    <row r="54" spans="1:22" ht="15" customHeight="1" x14ac:dyDescent="0.25">
      <c r="A54" s="507"/>
      <c r="B54" s="330"/>
      <c r="C54" s="330"/>
      <c r="D54" s="330"/>
      <c r="E54" s="330"/>
      <c r="F54" s="507"/>
      <c r="G54" s="507"/>
      <c r="H54" s="507"/>
      <c r="I54" s="507"/>
      <c r="J54" s="507"/>
      <c r="K54" s="507"/>
      <c r="L54" s="507"/>
      <c r="M54" s="507"/>
      <c r="U54" s="330"/>
    </row>
    <row r="55" spans="1:22" ht="15" customHeight="1" x14ac:dyDescent="0.25">
      <c r="A55" s="507"/>
      <c r="B55" s="330"/>
      <c r="C55" s="330"/>
      <c r="D55" s="330"/>
      <c r="E55" s="330"/>
      <c r="F55" s="507"/>
      <c r="G55" s="507"/>
      <c r="H55" s="507"/>
      <c r="I55" s="507"/>
      <c r="J55" s="507"/>
      <c r="K55" s="507"/>
      <c r="L55" s="507"/>
      <c r="M55" s="507"/>
      <c r="U55" s="330"/>
    </row>
    <row r="56" spans="1:22" ht="15" customHeight="1" thickBot="1" x14ac:dyDescent="0.3">
      <c r="A56" s="330"/>
      <c r="B56" s="330"/>
      <c r="C56" s="330"/>
      <c r="D56" s="330"/>
      <c r="E56" s="330"/>
      <c r="F56" s="507"/>
      <c r="G56" s="507"/>
      <c r="H56" s="507"/>
      <c r="I56" s="507"/>
      <c r="J56" s="507"/>
      <c r="K56" s="507"/>
      <c r="L56" s="507"/>
      <c r="M56" s="507"/>
      <c r="N56" s="330"/>
      <c r="V56" s="330"/>
    </row>
    <row r="57" spans="1:22" ht="15" customHeight="1" thickBot="1" x14ac:dyDescent="0.3">
      <c r="A57" s="507" t="s">
        <v>639</v>
      </c>
      <c r="B57" s="330"/>
      <c r="C57" s="330"/>
      <c r="D57" s="330"/>
      <c r="E57" s="512"/>
      <c r="F57" s="548" t="s">
        <v>691</v>
      </c>
      <c r="G57" s="549" t="s">
        <v>692</v>
      </c>
      <c r="H57" s="550" t="s">
        <v>693</v>
      </c>
      <c r="I57" s="550" t="s">
        <v>694</v>
      </c>
      <c r="J57" s="550" t="s">
        <v>695</v>
      </c>
      <c r="K57" s="550" t="s">
        <v>696</v>
      </c>
      <c r="L57" s="550" t="s">
        <v>697</v>
      </c>
      <c r="M57" s="551" t="s">
        <v>698</v>
      </c>
      <c r="V57" s="330"/>
    </row>
    <row r="58" spans="1:22" ht="15" customHeight="1" x14ac:dyDescent="0.25">
      <c r="A58" s="511" t="s">
        <v>647</v>
      </c>
      <c r="B58" s="330"/>
      <c r="C58" s="330"/>
      <c r="D58" s="330"/>
      <c r="E58" s="512"/>
      <c r="F58" s="513"/>
      <c r="G58" s="514"/>
      <c r="H58" s="514"/>
      <c r="I58" s="514"/>
      <c r="J58" s="514"/>
      <c r="K58" s="514"/>
      <c r="L58" s="514"/>
      <c r="M58" s="515"/>
      <c r="O58" s="330"/>
      <c r="V58" s="330"/>
    </row>
    <row r="59" spans="1:22" ht="15" customHeight="1" x14ac:dyDescent="0.25">
      <c r="A59" s="534" t="s">
        <v>649</v>
      </c>
      <c r="D59" s="516"/>
      <c r="E59" s="552"/>
      <c r="F59" s="726">
        <f>M5+(M5*$E$5)</f>
        <v>0</v>
      </c>
      <c r="G59" s="689">
        <f>F59+(F59*$E$5)</f>
        <v>0</v>
      </c>
      <c r="H59" s="689">
        <f t="shared" ref="H59:M59" si="21">+G59+(G59*$E$5)</f>
        <v>0</v>
      </c>
      <c r="I59" s="689">
        <f t="shared" si="21"/>
        <v>0</v>
      </c>
      <c r="J59" s="689">
        <f t="shared" si="21"/>
        <v>0</v>
      </c>
      <c r="K59" s="689">
        <f t="shared" si="21"/>
        <v>0</v>
      </c>
      <c r="L59" s="689">
        <f t="shared" si="21"/>
        <v>0</v>
      </c>
      <c r="M59" s="690">
        <f t="shared" si="21"/>
        <v>0</v>
      </c>
      <c r="O59" s="506"/>
      <c r="V59" s="330"/>
    </row>
    <row r="60" spans="1:22" ht="15" customHeight="1" x14ac:dyDescent="0.25">
      <c r="A60" s="534" t="s">
        <v>651</v>
      </c>
      <c r="B60" s="330"/>
      <c r="C60" s="330"/>
      <c r="D60" s="516"/>
      <c r="F60" s="727">
        <f>M6+(M6*$E$5)</f>
        <v>0</v>
      </c>
      <c r="G60" s="689">
        <f>F60+(F60*$E$5)</f>
        <v>0</v>
      </c>
      <c r="H60" s="689">
        <f t="shared" ref="H60:M61" si="22">G60+(G60*$E$5)</f>
        <v>0</v>
      </c>
      <c r="I60" s="689">
        <f t="shared" si="22"/>
        <v>0</v>
      </c>
      <c r="J60" s="689">
        <f t="shared" si="22"/>
        <v>0</v>
      </c>
      <c r="K60" s="689">
        <f t="shared" si="22"/>
        <v>0</v>
      </c>
      <c r="L60" s="689">
        <f t="shared" si="22"/>
        <v>0</v>
      </c>
      <c r="M60" s="690">
        <f t="shared" si="22"/>
        <v>0</v>
      </c>
      <c r="V60" s="330"/>
    </row>
    <row r="61" spans="1:22" ht="15" customHeight="1" x14ac:dyDescent="0.25">
      <c r="A61" s="692" t="s">
        <v>651</v>
      </c>
      <c r="B61" s="331"/>
      <c r="C61" s="331"/>
      <c r="D61" s="518"/>
      <c r="E61" s="519"/>
      <c r="F61" s="728">
        <f>M7+(M7*$E$5)</f>
        <v>0</v>
      </c>
      <c r="G61" s="694">
        <f>F61+(F61*$E$5)</f>
        <v>0</v>
      </c>
      <c r="H61" s="694">
        <f t="shared" si="22"/>
        <v>0</v>
      </c>
      <c r="I61" s="694">
        <f t="shared" si="22"/>
        <v>0</v>
      </c>
      <c r="J61" s="694">
        <f t="shared" si="22"/>
        <v>0</v>
      </c>
      <c r="K61" s="694">
        <f t="shared" si="22"/>
        <v>0</v>
      </c>
      <c r="L61" s="694">
        <f t="shared" si="22"/>
        <v>0</v>
      </c>
      <c r="M61" s="695">
        <f t="shared" si="22"/>
        <v>0</v>
      </c>
      <c r="V61" s="330"/>
    </row>
    <row r="62" spans="1:22" ht="15" customHeight="1" x14ac:dyDescent="0.25">
      <c r="A62" s="553" t="s">
        <v>652</v>
      </c>
      <c r="B62" s="554"/>
      <c r="C62" s="554"/>
      <c r="D62" s="554"/>
      <c r="E62" s="555" t="s">
        <v>653</v>
      </c>
      <c r="F62" s="13">
        <f>SUM(F59:F61)</f>
        <v>0</v>
      </c>
      <c r="G62" s="7">
        <f t="shared" ref="G62:M62" si="23">SUM(G59:G61)</f>
        <v>0</v>
      </c>
      <c r="H62" s="7">
        <f t="shared" si="23"/>
        <v>0</v>
      </c>
      <c r="I62" s="7">
        <f t="shared" si="23"/>
        <v>0</v>
      </c>
      <c r="J62" s="7">
        <f t="shared" si="23"/>
        <v>0</v>
      </c>
      <c r="K62" s="7">
        <f t="shared" si="23"/>
        <v>0</v>
      </c>
      <c r="L62" s="7">
        <f t="shared" si="23"/>
        <v>0</v>
      </c>
      <c r="M62" s="14">
        <f t="shared" si="23"/>
        <v>0</v>
      </c>
      <c r="V62" s="330"/>
    </row>
    <row r="63" spans="1:22" ht="15" customHeight="1" x14ac:dyDescent="0.25">
      <c r="A63" s="507"/>
      <c r="B63" s="330"/>
      <c r="C63" s="330"/>
      <c r="D63" s="330"/>
      <c r="E63" s="556"/>
      <c r="F63" s="13"/>
      <c r="G63" s="7"/>
      <c r="H63" s="7"/>
      <c r="I63" s="7"/>
      <c r="J63" s="7"/>
      <c r="K63" s="7"/>
      <c r="L63" s="7"/>
      <c r="M63" s="14"/>
      <c r="V63" s="330"/>
    </row>
    <row r="64" spans="1:22" ht="15" customHeight="1" thickBot="1" x14ac:dyDescent="0.3">
      <c r="A64" s="521" t="s">
        <v>654</v>
      </c>
      <c r="B64" s="522"/>
      <c r="C64" s="522"/>
      <c r="D64" s="523"/>
      <c r="E64" s="557"/>
      <c r="F64" s="1">
        <f t="shared" ref="F64:M64" si="24">-F62*$E$10</f>
        <v>0</v>
      </c>
      <c r="G64" s="2">
        <f t="shared" si="24"/>
        <v>0</v>
      </c>
      <c r="H64" s="2">
        <f t="shared" si="24"/>
        <v>0</v>
      </c>
      <c r="I64" s="2">
        <f t="shared" si="24"/>
        <v>0</v>
      </c>
      <c r="J64" s="2">
        <f t="shared" si="24"/>
        <v>0</v>
      </c>
      <c r="K64" s="2">
        <f t="shared" si="24"/>
        <v>0</v>
      </c>
      <c r="L64" s="2">
        <f t="shared" si="24"/>
        <v>0</v>
      </c>
      <c r="M64" s="3">
        <f t="shared" si="24"/>
        <v>0</v>
      </c>
      <c r="V64" s="330"/>
    </row>
    <row r="65" spans="1:22" ht="15" customHeight="1" thickTop="1" thickBot="1" x14ac:dyDescent="0.3">
      <c r="A65" s="528" t="s">
        <v>655</v>
      </c>
      <c r="B65" s="330"/>
      <c r="C65" s="330"/>
      <c r="D65" s="330"/>
      <c r="E65" s="520" t="s">
        <v>653</v>
      </c>
      <c r="F65" s="4">
        <f t="shared" ref="F65:M65" si="25">SUM(F62,F64)</f>
        <v>0</v>
      </c>
      <c r="G65" s="5">
        <f t="shared" si="25"/>
        <v>0</v>
      </c>
      <c r="H65" s="5">
        <f t="shared" si="25"/>
        <v>0</v>
      </c>
      <c r="I65" s="5">
        <f t="shared" si="25"/>
        <v>0</v>
      </c>
      <c r="J65" s="5">
        <f t="shared" si="25"/>
        <v>0</v>
      </c>
      <c r="K65" s="5">
        <f t="shared" si="25"/>
        <v>0</v>
      </c>
      <c r="L65" s="5">
        <f t="shared" si="25"/>
        <v>0</v>
      </c>
      <c r="M65" s="6">
        <f t="shared" si="25"/>
        <v>0</v>
      </c>
      <c r="V65" s="330"/>
    </row>
    <row r="66" spans="1:22" ht="15" customHeight="1" x14ac:dyDescent="0.25">
      <c r="A66" s="699"/>
      <c r="B66" s="330"/>
      <c r="C66" s="330"/>
      <c r="D66" s="330"/>
      <c r="E66" s="330"/>
      <c r="F66" s="540"/>
      <c r="G66" s="532"/>
      <c r="H66" s="532"/>
      <c r="I66" s="532"/>
      <c r="J66" s="532"/>
      <c r="K66" s="532"/>
      <c r="L66" s="532"/>
      <c r="M66" s="532"/>
      <c r="V66" s="330"/>
    </row>
    <row r="67" spans="1:22" ht="15" customHeight="1" x14ac:dyDescent="0.25">
      <c r="A67" s="507" t="s">
        <v>656</v>
      </c>
      <c r="B67" s="330"/>
      <c r="C67" s="330"/>
      <c r="D67" s="558"/>
      <c r="E67" s="559"/>
      <c r="F67" s="507"/>
      <c r="G67" s="532"/>
      <c r="H67" s="532"/>
      <c r="I67" s="532"/>
      <c r="J67" s="532"/>
      <c r="K67" s="532"/>
      <c r="L67" s="532"/>
      <c r="M67" s="532"/>
      <c r="V67" s="330"/>
    </row>
    <row r="68" spans="1:22" ht="15" customHeight="1" thickBot="1" x14ac:dyDescent="0.3">
      <c r="A68" s="511" t="s">
        <v>657</v>
      </c>
      <c r="C68" s="330"/>
      <c r="D68" s="552"/>
      <c r="E68" s="558"/>
      <c r="F68" s="699"/>
      <c r="G68" s="699"/>
      <c r="H68" s="532"/>
      <c r="I68" s="532"/>
      <c r="J68" s="532"/>
      <c r="K68" s="532"/>
      <c r="L68" s="532"/>
      <c r="M68" s="532"/>
      <c r="V68" s="330"/>
    </row>
    <row r="69" spans="1:22" ht="15" customHeight="1" x14ac:dyDescent="0.25">
      <c r="A69" s="534" t="s">
        <v>659</v>
      </c>
      <c r="B69" s="330"/>
      <c r="E69" s="560"/>
      <c r="F69" s="729">
        <f>M15+(M15*$D$14)</f>
        <v>0</v>
      </c>
      <c r="G69" s="730">
        <f>F69+(F69*$D$14)</f>
        <v>0</v>
      </c>
      <c r="H69" s="730">
        <f t="shared" ref="H69:M69" si="26">G69+(G69*$D$14)</f>
        <v>0</v>
      </c>
      <c r="I69" s="730">
        <f t="shared" si="26"/>
        <v>0</v>
      </c>
      <c r="J69" s="730">
        <f t="shared" si="26"/>
        <v>0</v>
      </c>
      <c r="K69" s="730">
        <f t="shared" si="26"/>
        <v>0</v>
      </c>
      <c r="L69" s="730">
        <f t="shared" si="26"/>
        <v>0</v>
      </c>
      <c r="M69" s="731">
        <f t="shared" si="26"/>
        <v>0</v>
      </c>
      <c r="V69" s="330"/>
    </row>
    <row r="70" spans="1:22" ht="15" customHeight="1" x14ac:dyDescent="0.25">
      <c r="A70" s="534" t="s">
        <v>660</v>
      </c>
      <c r="B70" s="330"/>
      <c r="D70" s="330"/>
      <c r="E70" s="560"/>
      <c r="F70" s="727">
        <f>M16+(M16*$D$14)</f>
        <v>0</v>
      </c>
      <c r="G70" s="732">
        <f t="shared" ref="G70:M89" si="27">F70+(F70*$D$14)</f>
        <v>0</v>
      </c>
      <c r="H70" s="732">
        <f t="shared" si="27"/>
        <v>0</v>
      </c>
      <c r="I70" s="732">
        <f t="shared" si="27"/>
        <v>0</v>
      </c>
      <c r="J70" s="732">
        <f t="shared" si="27"/>
        <v>0</v>
      </c>
      <c r="K70" s="732">
        <f t="shared" si="27"/>
        <v>0</v>
      </c>
      <c r="L70" s="732">
        <f t="shared" si="27"/>
        <v>0</v>
      </c>
      <c r="M70" s="733">
        <f t="shared" si="27"/>
        <v>0</v>
      </c>
      <c r="V70" s="330"/>
    </row>
    <row r="71" spans="1:22" ht="15" customHeight="1" x14ac:dyDescent="0.25">
      <c r="A71" s="534" t="s">
        <v>661</v>
      </c>
      <c r="B71" s="330"/>
      <c r="D71" s="330"/>
      <c r="E71" s="560"/>
      <c r="F71" s="727">
        <f t="shared" ref="F71:F79" si="28">M17+(M17*$D$14)</f>
        <v>0</v>
      </c>
      <c r="G71" s="732">
        <f t="shared" ref="G71:G79" si="29">F71+(F71*$D$14)</f>
        <v>0</v>
      </c>
      <c r="H71" s="732">
        <f t="shared" ref="H71:H79" si="30">G71+(G71*$D$14)</f>
        <v>0</v>
      </c>
      <c r="I71" s="732">
        <f t="shared" ref="I71:I79" si="31">H71+(H71*$D$14)</f>
        <v>0</v>
      </c>
      <c r="J71" s="732">
        <f t="shared" ref="J71:J79" si="32">I71+(I71*$D$14)</f>
        <v>0</v>
      </c>
      <c r="K71" s="732">
        <f t="shared" ref="K71:K79" si="33">J71+(J71*$D$14)</f>
        <v>0</v>
      </c>
      <c r="L71" s="732">
        <f t="shared" ref="L71:L79" si="34">K71+(K71*$D$14)</f>
        <v>0</v>
      </c>
      <c r="M71" s="733">
        <f t="shared" ref="M71:M79" si="35">L71+(L71*$D$14)</f>
        <v>0</v>
      </c>
      <c r="V71" s="330"/>
    </row>
    <row r="72" spans="1:22" ht="15" customHeight="1" x14ac:dyDescent="0.25">
      <c r="A72" s="534" t="s">
        <v>662</v>
      </c>
      <c r="B72" s="330"/>
      <c r="D72" s="330"/>
      <c r="E72" s="560"/>
      <c r="F72" s="727">
        <f t="shared" si="28"/>
        <v>0</v>
      </c>
      <c r="G72" s="732">
        <f t="shared" si="29"/>
        <v>0</v>
      </c>
      <c r="H72" s="732">
        <f t="shared" si="30"/>
        <v>0</v>
      </c>
      <c r="I72" s="732">
        <f t="shared" si="31"/>
        <v>0</v>
      </c>
      <c r="J72" s="732">
        <f t="shared" si="32"/>
        <v>0</v>
      </c>
      <c r="K72" s="732">
        <f t="shared" si="33"/>
        <v>0</v>
      </c>
      <c r="L72" s="732">
        <f t="shared" si="34"/>
        <v>0</v>
      </c>
      <c r="M72" s="733">
        <f t="shared" si="35"/>
        <v>0</v>
      </c>
      <c r="V72" s="330"/>
    </row>
    <row r="73" spans="1:22" ht="15" customHeight="1" x14ac:dyDescent="0.25">
      <c r="A73" s="534" t="s">
        <v>663</v>
      </c>
      <c r="B73" s="330"/>
      <c r="D73" s="330"/>
      <c r="E73" s="560"/>
      <c r="F73" s="727">
        <f t="shared" si="28"/>
        <v>0</v>
      </c>
      <c r="G73" s="732">
        <f t="shared" si="29"/>
        <v>0</v>
      </c>
      <c r="H73" s="732">
        <f t="shared" si="30"/>
        <v>0</v>
      </c>
      <c r="I73" s="732">
        <f t="shared" si="31"/>
        <v>0</v>
      </c>
      <c r="J73" s="732">
        <f t="shared" si="32"/>
        <v>0</v>
      </c>
      <c r="K73" s="732">
        <f t="shared" si="33"/>
        <v>0</v>
      </c>
      <c r="L73" s="732">
        <f t="shared" si="34"/>
        <v>0</v>
      </c>
      <c r="M73" s="733">
        <f t="shared" si="35"/>
        <v>0</v>
      </c>
      <c r="V73" s="330"/>
    </row>
    <row r="74" spans="1:22" ht="15" customHeight="1" x14ac:dyDescent="0.25">
      <c r="A74" s="534" t="s">
        <v>664</v>
      </c>
      <c r="B74" s="330"/>
      <c r="D74" s="330"/>
      <c r="E74" s="560"/>
      <c r="F74" s="727">
        <f t="shared" si="28"/>
        <v>0</v>
      </c>
      <c r="G74" s="732">
        <f t="shared" si="29"/>
        <v>0</v>
      </c>
      <c r="H74" s="732">
        <f t="shared" si="30"/>
        <v>0</v>
      </c>
      <c r="I74" s="732">
        <f t="shared" si="31"/>
        <v>0</v>
      </c>
      <c r="J74" s="732">
        <f t="shared" si="32"/>
        <v>0</v>
      </c>
      <c r="K74" s="732">
        <f t="shared" si="33"/>
        <v>0</v>
      </c>
      <c r="L74" s="732">
        <f t="shared" si="34"/>
        <v>0</v>
      </c>
      <c r="M74" s="733">
        <f t="shared" si="35"/>
        <v>0</v>
      </c>
      <c r="V74" s="330"/>
    </row>
    <row r="75" spans="1:22" ht="15" customHeight="1" x14ac:dyDescent="0.25">
      <c r="A75" s="534" t="s">
        <v>665</v>
      </c>
      <c r="B75" s="330"/>
      <c r="D75" s="330"/>
      <c r="E75" s="560"/>
      <c r="F75" s="727">
        <f t="shared" si="28"/>
        <v>0</v>
      </c>
      <c r="G75" s="732">
        <f t="shared" si="29"/>
        <v>0</v>
      </c>
      <c r="H75" s="732">
        <f t="shared" si="30"/>
        <v>0</v>
      </c>
      <c r="I75" s="732">
        <f t="shared" si="31"/>
        <v>0</v>
      </c>
      <c r="J75" s="732">
        <f t="shared" si="32"/>
        <v>0</v>
      </c>
      <c r="K75" s="732">
        <f t="shared" si="33"/>
        <v>0</v>
      </c>
      <c r="L75" s="732">
        <f t="shared" si="34"/>
        <v>0</v>
      </c>
      <c r="M75" s="733">
        <f t="shared" si="35"/>
        <v>0</v>
      </c>
      <c r="V75" s="330"/>
    </row>
    <row r="76" spans="1:22" ht="15" customHeight="1" x14ac:dyDescent="0.25">
      <c r="A76" s="534" t="s">
        <v>666</v>
      </c>
      <c r="B76" s="330"/>
      <c r="D76" s="330"/>
      <c r="E76" s="560"/>
      <c r="F76" s="727">
        <f t="shared" si="28"/>
        <v>0</v>
      </c>
      <c r="G76" s="732">
        <f t="shared" si="29"/>
        <v>0</v>
      </c>
      <c r="H76" s="732">
        <f t="shared" si="30"/>
        <v>0</v>
      </c>
      <c r="I76" s="732">
        <f t="shared" si="31"/>
        <v>0</v>
      </c>
      <c r="J76" s="732">
        <f t="shared" si="32"/>
        <v>0</v>
      </c>
      <c r="K76" s="732">
        <f t="shared" si="33"/>
        <v>0</v>
      </c>
      <c r="L76" s="732">
        <f t="shared" si="34"/>
        <v>0</v>
      </c>
      <c r="M76" s="733">
        <f t="shared" si="35"/>
        <v>0</v>
      </c>
      <c r="V76" s="330"/>
    </row>
    <row r="77" spans="1:22" ht="15" customHeight="1" x14ac:dyDescent="0.25">
      <c r="A77" s="534" t="s">
        <v>667</v>
      </c>
      <c r="B77" s="330"/>
      <c r="D77" s="330"/>
      <c r="E77" s="560"/>
      <c r="F77" s="727">
        <f t="shared" si="28"/>
        <v>0</v>
      </c>
      <c r="G77" s="732">
        <f t="shared" si="29"/>
        <v>0</v>
      </c>
      <c r="H77" s="732">
        <f t="shared" si="30"/>
        <v>0</v>
      </c>
      <c r="I77" s="732">
        <f t="shared" si="31"/>
        <v>0</v>
      </c>
      <c r="J77" s="732">
        <f t="shared" si="32"/>
        <v>0</v>
      </c>
      <c r="K77" s="732">
        <f t="shared" si="33"/>
        <v>0</v>
      </c>
      <c r="L77" s="732">
        <f t="shared" si="34"/>
        <v>0</v>
      </c>
      <c r="M77" s="733">
        <f t="shared" si="35"/>
        <v>0</v>
      </c>
      <c r="V77" s="330"/>
    </row>
    <row r="78" spans="1:22" ht="15" customHeight="1" x14ac:dyDescent="0.25">
      <c r="A78" s="534" t="s">
        <v>668</v>
      </c>
      <c r="B78" s="330"/>
      <c r="D78" s="330"/>
      <c r="E78" s="560"/>
      <c r="F78" s="727">
        <f t="shared" si="28"/>
        <v>0</v>
      </c>
      <c r="G78" s="732">
        <f t="shared" si="29"/>
        <v>0</v>
      </c>
      <c r="H78" s="732">
        <f t="shared" si="30"/>
        <v>0</v>
      </c>
      <c r="I78" s="732">
        <f t="shared" si="31"/>
        <v>0</v>
      </c>
      <c r="J78" s="732">
        <f t="shared" si="32"/>
        <v>0</v>
      </c>
      <c r="K78" s="732">
        <f t="shared" si="33"/>
        <v>0</v>
      </c>
      <c r="L78" s="732">
        <f t="shared" si="34"/>
        <v>0</v>
      </c>
      <c r="M78" s="733">
        <f t="shared" si="35"/>
        <v>0</v>
      </c>
      <c r="V78" s="330"/>
    </row>
    <row r="79" spans="1:22" ht="15" customHeight="1" x14ac:dyDescent="0.25">
      <c r="A79" s="534" t="s">
        <v>669</v>
      </c>
      <c r="B79" s="330"/>
      <c r="D79" s="330"/>
      <c r="E79" s="560"/>
      <c r="F79" s="727">
        <f t="shared" si="28"/>
        <v>0</v>
      </c>
      <c r="G79" s="732">
        <f t="shared" si="29"/>
        <v>0</v>
      </c>
      <c r="H79" s="732">
        <f t="shared" si="30"/>
        <v>0</v>
      </c>
      <c r="I79" s="732">
        <f t="shared" si="31"/>
        <v>0</v>
      </c>
      <c r="J79" s="732">
        <f t="shared" si="32"/>
        <v>0</v>
      </c>
      <c r="K79" s="732">
        <f t="shared" si="33"/>
        <v>0</v>
      </c>
      <c r="L79" s="732">
        <f t="shared" si="34"/>
        <v>0</v>
      </c>
      <c r="M79" s="733">
        <f t="shared" si="35"/>
        <v>0</v>
      </c>
      <c r="V79" s="330"/>
    </row>
    <row r="80" spans="1:22" ht="15" customHeight="1" x14ac:dyDescent="0.25">
      <c r="A80" s="534" t="s">
        <v>670</v>
      </c>
      <c r="B80" s="330"/>
      <c r="D80" s="330"/>
      <c r="E80" s="560"/>
      <c r="F80" s="727">
        <f>M26+(M26*$D$14)</f>
        <v>0</v>
      </c>
      <c r="G80" s="732">
        <f t="shared" si="27"/>
        <v>0</v>
      </c>
      <c r="H80" s="732">
        <f t="shared" si="27"/>
        <v>0</v>
      </c>
      <c r="I80" s="732">
        <f t="shared" si="27"/>
        <v>0</v>
      </c>
      <c r="J80" s="732">
        <f t="shared" si="27"/>
        <v>0</v>
      </c>
      <c r="K80" s="732">
        <f t="shared" si="27"/>
        <v>0</v>
      </c>
      <c r="L80" s="732">
        <f t="shared" si="27"/>
        <v>0</v>
      </c>
      <c r="M80" s="733">
        <f t="shared" si="27"/>
        <v>0</v>
      </c>
      <c r="V80" s="330"/>
    </row>
    <row r="81" spans="1:22" ht="15" customHeight="1" x14ac:dyDescent="0.25">
      <c r="A81" s="534" t="s">
        <v>671</v>
      </c>
      <c r="B81" s="330"/>
      <c r="D81" s="330"/>
      <c r="E81" s="560"/>
      <c r="F81" s="727">
        <f t="shared" ref="F81:F89" si="36">M27+(M27*$D$14)</f>
        <v>0</v>
      </c>
      <c r="G81" s="732">
        <f t="shared" si="27"/>
        <v>0</v>
      </c>
      <c r="H81" s="732">
        <f t="shared" si="27"/>
        <v>0</v>
      </c>
      <c r="I81" s="732">
        <f t="shared" si="27"/>
        <v>0</v>
      </c>
      <c r="J81" s="732">
        <f t="shared" si="27"/>
        <v>0</v>
      </c>
      <c r="K81" s="732">
        <f t="shared" si="27"/>
        <v>0</v>
      </c>
      <c r="L81" s="732">
        <f t="shared" si="27"/>
        <v>0</v>
      </c>
      <c r="M81" s="733">
        <f t="shared" si="27"/>
        <v>0</v>
      </c>
      <c r="V81" s="330"/>
    </row>
    <row r="82" spans="1:22" ht="15" customHeight="1" x14ac:dyDescent="0.25">
      <c r="A82" s="534" t="s">
        <v>672</v>
      </c>
      <c r="B82" s="330"/>
      <c r="D82" s="330"/>
      <c r="E82" s="560"/>
      <c r="F82" s="727">
        <f t="shared" si="36"/>
        <v>0</v>
      </c>
      <c r="G82" s="732">
        <f>F82+(F82*$D$14)</f>
        <v>0</v>
      </c>
      <c r="H82" s="732">
        <f t="shared" si="27"/>
        <v>0</v>
      </c>
      <c r="I82" s="732">
        <f t="shared" si="27"/>
        <v>0</v>
      </c>
      <c r="J82" s="732">
        <f t="shared" si="27"/>
        <v>0</v>
      </c>
      <c r="K82" s="732">
        <f t="shared" si="27"/>
        <v>0</v>
      </c>
      <c r="L82" s="732">
        <f t="shared" si="27"/>
        <v>0</v>
      </c>
      <c r="M82" s="733">
        <f t="shared" si="27"/>
        <v>0</v>
      </c>
      <c r="V82" s="330"/>
    </row>
    <row r="83" spans="1:22" ht="15" customHeight="1" x14ac:dyDescent="0.25">
      <c r="A83" s="534" t="s">
        <v>673</v>
      </c>
      <c r="B83" s="330"/>
      <c r="D83" s="330"/>
      <c r="E83" s="560"/>
      <c r="F83" s="727">
        <f t="shared" si="36"/>
        <v>0</v>
      </c>
      <c r="G83" s="732">
        <f t="shared" si="27"/>
        <v>0</v>
      </c>
      <c r="H83" s="732">
        <f t="shared" si="27"/>
        <v>0</v>
      </c>
      <c r="I83" s="732">
        <f t="shared" si="27"/>
        <v>0</v>
      </c>
      <c r="J83" s="732">
        <f t="shared" si="27"/>
        <v>0</v>
      </c>
      <c r="K83" s="732">
        <f t="shared" si="27"/>
        <v>0</v>
      </c>
      <c r="L83" s="732">
        <f t="shared" si="27"/>
        <v>0</v>
      </c>
      <c r="M83" s="733">
        <f t="shared" si="27"/>
        <v>0</v>
      </c>
      <c r="V83" s="330"/>
    </row>
    <row r="84" spans="1:22" ht="15" customHeight="1" x14ac:dyDescent="0.25">
      <c r="A84" s="534" t="s">
        <v>674</v>
      </c>
      <c r="B84" s="330"/>
      <c r="D84" s="330"/>
      <c r="E84" s="560"/>
      <c r="F84" s="727">
        <f t="shared" si="36"/>
        <v>0</v>
      </c>
      <c r="G84" s="732">
        <f t="shared" si="27"/>
        <v>0</v>
      </c>
      <c r="H84" s="732">
        <f t="shared" si="27"/>
        <v>0</v>
      </c>
      <c r="I84" s="732">
        <f t="shared" si="27"/>
        <v>0</v>
      </c>
      <c r="J84" s="732">
        <f>I84+(I84*$D$14)</f>
        <v>0</v>
      </c>
      <c r="K84" s="732">
        <f t="shared" si="27"/>
        <v>0</v>
      </c>
      <c r="L84" s="732">
        <f t="shared" si="27"/>
        <v>0</v>
      </c>
      <c r="M84" s="733">
        <f t="shared" si="27"/>
        <v>0</v>
      </c>
      <c r="V84" s="330"/>
    </row>
    <row r="85" spans="1:22" ht="15" customHeight="1" x14ac:dyDescent="0.25">
      <c r="A85" s="534" t="s">
        <v>675</v>
      </c>
      <c r="B85" s="330"/>
      <c r="D85" s="330"/>
      <c r="E85" s="560"/>
      <c r="F85" s="727">
        <f t="shared" si="36"/>
        <v>0</v>
      </c>
      <c r="G85" s="732">
        <f t="shared" si="27"/>
        <v>0</v>
      </c>
      <c r="H85" s="732">
        <f>G85+(G85*$D$14)</f>
        <v>0</v>
      </c>
      <c r="I85" s="732">
        <f t="shared" si="27"/>
        <v>0</v>
      </c>
      <c r="J85" s="732">
        <f t="shared" si="27"/>
        <v>0</v>
      </c>
      <c r="K85" s="732">
        <f t="shared" si="27"/>
        <v>0</v>
      </c>
      <c r="L85" s="732">
        <f>K85+(K85*$D$14)</f>
        <v>0</v>
      </c>
      <c r="M85" s="733">
        <f t="shared" si="27"/>
        <v>0</v>
      </c>
      <c r="V85" s="330"/>
    </row>
    <row r="86" spans="1:22" ht="15" customHeight="1" x14ac:dyDescent="0.25">
      <c r="A86" s="534" t="s">
        <v>676</v>
      </c>
      <c r="B86" s="330"/>
      <c r="D86" s="330"/>
      <c r="E86" s="560"/>
      <c r="F86" s="727">
        <f t="shared" si="36"/>
        <v>0</v>
      </c>
      <c r="G86" s="732">
        <f t="shared" si="27"/>
        <v>0</v>
      </c>
      <c r="H86" s="732">
        <f t="shared" si="27"/>
        <v>0</v>
      </c>
      <c r="I86" s="732">
        <f t="shared" si="27"/>
        <v>0</v>
      </c>
      <c r="J86" s="732">
        <f t="shared" si="27"/>
        <v>0</v>
      </c>
      <c r="K86" s="732">
        <f t="shared" si="27"/>
        <v>0</v>
      </c>
      <c r="L86" s="732">
        <f t="shared" si="27"/>
        <v>0</v>
      </c>
      <c r="M86" s="733">
        <f t="shared" si="27"/>
        <v>0</v>
      </c>
      <c r="V86" s="330"/>
    </row>
    <row r="87" spans="1:22" ht="15" customHeight="1" x14ac:dyDescent="0.25">
      <c r="A87" s="534" t="s">
        <v>677</v>
      </c>
      <c r="B87" s="330"/>
      <c r="D87" s="330"/>
      <c r="E87" s="560"/>
      <c r="F87" s="727">
        <f t="shared" si="36"/>
        <v>0</v>
      </c>
      <c r="G87" s="732">
        <f t="shared" si="27"/>
        <v>0</v>
      </c>
      <c r="H87" s="732">
        <f t="shared" si="27"/>
        <v>0</v>
      </c>
      <c r="I87" s="732">
        <f t="shared" si="27"/>
        <v>0</v>
      </c>
      <c r="J87" s="732">
        <f t="shared" si="27"/>
        <v>0</v>
      </c>
      <c r="K87" s="732">
        <f t="shared" si="27"/>
        <v>0</v>
      </c>
      <c r="L87" s="732">
        <f t="shared" si="27"/>
        <v>0</v>
      </c>
      <c r="M87" s="733">
        <f>L87+(L87*$D$14)</f>
        <v>0</v>
      </c>
      <c r="V87" s="330"/>
    </row>
    <row r="88" spans="1:22" ht="15" customHeight="1" x14ac:dyDescent="0.25">
      <c r="A88" s="534" t="s">
        <v>678</v>
      </c>
      <c r="B88" s="330"/>
      <c r="D88" s="330"/>
      <c r="E88" s="560"/>
      <c r="F88" s="727">
        <f t="shared" si="36"/>
        <v>0</v>
      </c>
      <c r="G88" s="732">
        <f t="shared" si="27"/>
        <v>0</v>
      </c>
      <c r="H88" s="732">
        <f t="shared" si="27"/>
        <v>0</v>
      </c>
      <c r="I88" s="732">
        <f t="shared" si="27"/>
        <v>0</v>
      </c>
      <c r="J88" s="732">
        <f t="shared" si="27"/>
        <v>0</v>
      </c>
      <c r="K88" s="732">
        <f>J88+(J88*$D$14)</f>
        <v>0</v>
      </c>
      <c r="L88" s="732">
        <f t="shared" si="27"/>
        <v>0</v>
      </c>
      <c r="M88" s="733">
        <f t="shared" si="27"/>
        <v>0</v>
      </c>
      <c r="V88" s="330"/>
    </row>
    <row r="89" spans="1:22" ht="15" customHeight="1" x14ac:dyDescent="0.25">
      <c r="A89" s="692" t="s">
        <v>276</v>
      </c>
      <c r="B89" s="331"/>
      <c r="C89" s="519"/>
      <c r="D89" s="537"/>
      <c r="E89" s="561"/>
      <c r="F89" s="728">
        <f t="shared" si="36"/>
        <v>0</v>
      </c>
      <c r="G89" s="734">
        <f t="shared" si="27"/>
        <v>0</v>
      </c>
      <c r="H89" s="734">
        <f t="shared" si="27"/>
        <v>0</v>
      </c>
      <c r="I89" s="734">
        <f t="shared" si="27"/>
        <v>0</v>
      </c>
      <c r="J89" s="734">
        <f t="shared" si="27"/>
        <v>0</v>
      </c>
      <c r="K89" s="734">
        <f t="shared" si="27"/>
        <v>0</v>
      </c>
      <c r="L89" s="734">
        <f t="shared" si="27"/>
        <v>0</v>
      </c>
      <c r="M89" s="735">
        <f t="shared" si="27"/>
        <v>0</v>
      </c>
      <c r="U89" s="330"/>
    </row>
    <row r="90" spans="1:22" ht="15" customHeight="1" x14ac:dyDescent="0.25">
      <c r="A90" s="538" t="s">
        <v>679</v>
      </c>
      <c r="B90" s="330"/>
      <c r="D90" s="520"/>
      <c r="E90" s="560"/>
      <c r="F90" s="688">
        <f t="shared" ref="F90:M90" si="37">SUM(F69:F89)</f>
        <v>0</v>
      </c>
      <c r="G90" s="689">
        <f t="shared" si="37"/>
        <v>0</v>
      </c>
      <c r="H90" s="689">
        <f t="shared" si="37"/>
        <v>0</v>
      </c>
      <c r="I90" s="689">
        <f t="shared" si="37"/>
        <v>0</v>
      </c>
      <c r="J90" s="689">
        <f t="shared" si="37"/>
        <v>0</v>
      </c>
      <c r="K90" s="689">
        <f t="shared" si="37"/>
        <v>0</v>
      </c>
      <c r="L90" s="689">
        <f t="shared" si="37"/>
        <v>0</v>
      </c>
      <c r="M90" s="690">
        <f t="shared" si="37"/>
        <v>0</v>
      </c>
      <c r="U90" s="330"/>
    </row>
    <row r="91" spans="1:22" ht="15" customHeight="1" x14ac:dyDescent="0.25">
      <c r="A91" s="538"/>
      <c r="B91" s="330"/>
      <c r="D91" s="520"/>
      <c r="E91" s="560"/>
      <c r="F91" s="705"/>
      <c r="G91" s="706"/>
      <c r="H91" s="706"/>
      <c r="I91" s="706"/>
      <c r="J91" s="706"/>
      <c r="K91" s="706"/>
      <c r="L91" s="706"/>
      <c r="M91" s="707"/>
      <c r="U91" s="330"/>
    </row>
    <row r="92" spans="1:22" ht="15" customHeight="1" x14ac:dyDescent="0.25">
      <c r="A92" s="708" t="s">
        <v>680</v>
      </c>
      <c r="B92" s="330"/>
      <c r="D92" s="330"/>
      <c r="E92" s="560"/>
      <c r="F92" s="688">
        <f>M38+(M38*$D$14)</f>
        <v>0</v>
      </c>
      <c r="G92" s="732">
        <f>F92+(F92*$D$14)</f>
        <v>0</v>
      </c>
      <c r="H92" s="732">
        <f t="shared" ref="H92:M93" si="38">G92+(G92*$D$14)</f>
        <v>0</v>
      </c>
      <c r="I92" s="732">
        <f t="shared" si="38"/>
        <v>0</v>
      </c>
      <c r="J92" s="732">
        <f t="shared" si="38"/>
        <v>0</v>
      </c>
      <c r="K92" s="732">
        <f>J92+(J92*$D$14)</f>
        <v>0</v>
      </c>
      <c r="L92" s="732">
        <f t="shared" si="38"/>
        <v>0</v>
      </c>
      <c r="M92" s="733">
        <f t="shared" si="38"/>
        <v>0</v>
      </c>
      <c r="U92" s="330"/>
    </row>
    <row r="93" spans="1:22" ht="15" customHeight="1" x14ac:dyDescent="0.25">
      <c r="A93" s="709" t="s">
        <v>681</v>
      </c>
      <c r="B93" s="331"/>
      <c r="C93" s="519"/>
      <c r="D93" s="331"/>
      <c r="E93" s="561"/>
      <c r="F93" s="736">
        <f>M39+(M39*$D$14)</f>
        <v>0</v>
      </c>
      <c r="G93" s="734">
        <f>F93+(F93*$D$14)</f>
        <v>0</v>
      </c>
      <c r="H93" s="734">
        <f t="shared" si="38"/>
        <v>0</v>
      </c>
      <c r="I93" s="734">
        <f t="shared" si="38"/>
        <v>0</v>
      </c>
      <c r="J93" s="734">
        <f t="shared" si="38"/>
        <v>0</v>
      </c>
      <c r="K93" s="734">
        <f>J93+(J93*$D$14)</f>
        <v>0</v>
      </c>
      <c r="L93" s="734">
        <f t="shared" si="38"/>
        <v>0</v>
      </c>
      <c r="M93" s="735">
        <f t="shared" si="38"/>
        <v>0</v>
      </c>
      <c r="U93" s="330"/>
    </row>
    <row r="94" spans="1:22" ht="15" customHeight="1" x14ac:dyDescent="0.25">
      <c r="A94" s="562" t="s">
        <v>682</v>
      </c>
      <c r="B94" s="554"/>
      <c r="C94" s="554"/>
      <c r="D94" s="554"/>
      <c r="E94" s="563"/>
      <c r="F94" s="688">
        <f>SUM(F92:F93)</f>
        <v>0</v>
      </c>
      <c r="G94" s="689">
        <f t="shared" ref="G94:M94" si="39">SUM(G92:G93)</f>
        <v>0</v>
      </c>
      <c r="H94" s="689">
        <f t="shared" si="39"/>
        <v>0</v>
      </c>
      <c r="I94" s="689">
        <f t="shared" si="39"/>
        <v>0</v>
      </c>
      <c r="J94" s="689">
        <f t="shared" si="39"/>
        <v>0</v>
      </c>
      <c r="K94" s="689">
        <f t="shared" si="39"/>
        <v>0</v>
      </c>
      <c r="L94" s="689">
        <f t="shared" si="39"/>
        <v>0</v>
      </c>
      <c r="M94" s="690">
        <f t="shared" si="39"/>
        <v>0</v>
      </c>
      <c r="U94" s="330"/>
    </row>
    <row r="95" spans="1:22" ht="15" customHeight="1" thickBot="1" x14ac:dyDescent="0.3">
      <c r="A95" s="564"/>
      <c r="B95" s="522"/>
      <c r="C95" s="522"/>
      <c r="D95" s="522"/>
      <c r="E95" s="565"/>
      <c r="F95" s="710"/>
      <c r="G95" s="711"/>
      <c r="H95" s="711"/>
      <c r="I95" s="711"/>
      <c r="J95" s="711"/>
      <c r="K95" s="711"/>
      <c r="L95" s="711"/>
      <c r="M95" s="712"/>
      <c r="U95" s="330"/>
    </row>
    <row r="96" spans="1:22" ht="15" customHeight="1" thickTop="1" thickBot="1" x14ac:dyDescent="0.3">
      <c r="A96" s="528" t="s">
        <v>683</v>
      </c>
      <c r="B96" s="330"/>
      <c r="D96" s="330"/>
      <c r="E96" s="520" t="s">
        <v>653</v>
      </c>
      <c r="F96" s="713">
        <f>F90+F94</f>
        <v>0</v>
      </c>
      <c r="G96" s="714">
        <f t="shared" ref="G96:M96" si="40">G90+G94</f>
        <v>0</v>
      </c>
      <c r="H96" s="714">
        <f t="shared" si="40"/>
        <v>0</v>
      </c>
      <c r="I96" s="714">
        <f t="shared" si="40"/>
        <v>0</v>
      </c>
      <c r="J96" s="714">
        <f t="shared" si="40"/>
        <v>0</v>
      </c>
      <c r="K96" s="714">
        <f t="shared" si="40"/>
        <v>0</v>
      </c>
      <c r="L96" s="714">
        <f t="shared" si="40"/>
        <v>0</v>
      </c>
      <c r="M96" s="715">
        <f t="shared" si="40"/>
        <v>0</v>
      </c>
      <c r="U96" s="330"/>
    </row>
    <row r="97" spans="1:22" ht="15" customHeight="1" thickBot="1" x14ac:dyDescent="0.3">
      <c r="A97" s="507"/>
      <c r="B97" s="330"/>
      <c r="C97" s="330"/>
      <c r="D97" s="330"/>
      <c r="E97" s="330"/>
      <c r="F97" s="532"/>
      <c r="G97" s="699"/>
      <c r="H97" s="532"/>
      <c r="I97" s="532"/>
      <c r="J97" s="532"/>
      <c r="K97" s="532"/>
      <c r="L97" s="532"/>
      <c r="M97" s="532"/>
      <c r="U97" s="330"/>
    </row>
    <row r="98" spans="1:22" ht="15" customHeight="1" thickBot="1" x14ac:dyDescent="0.3">
      <c r="A98" s="528" t="s">
        <v>684</v>
      </c>
      <c r="B98" s="330"/>
      <c r="C98" s="330"/>
      <c r="D98" s="330"/>
      <c r="E98" s="520" t="s">
        <v>653</v>
      </c>
      <c r="F98" s="8">
        <f t="shared" ref="F98:M98" si="41">F65-F96</f>
        <v>0</v>
      </c>
      <c r="G98" s="9">
        <f t="shared" si="41"/>
        <v>0</v>
      </c>
      <c r="H98" s="9">
        <f t="shared" si="41"/>
        <v>0</v>
      </c>
      <c r="I98" s="9">
        <f t="shared" si="41"/>
        <v>0</v>
      </c>
      <c r="J98" s="9">
        <f t="shared" si="41"/>
        <v>0</v>
      </c>
      <c r="K98" s="9">
        <f t="shared" si="41"/>
        <v>0</v>
      </c>
      <c r="L98" s="9">
        <f t="shared" si="41"/>
        <v>0</v>
      </c>
      <c r="M98" s="10">
        <f t="shared" si="41"/>
        <v>0</v>
      </c>
      <c r="U98" s="330"/>
    </row>
    <row r="99" spans="1:22" ht="15" customHeight="1" x14ac:dyDescent="0.25">
      <c r="A99" s="699"/>
      <c r="E99" s="330"/>
      <c r="F99" s="532"/>
      <c r="G99" s="699"/>
      <c r="H99" s="532"/>
      <c r="I99" s="532"/>
      <c r="J99" s="532"/>
      <c r="K99" s="532"/>
      <c r="L99" s="532"/>
      <c r="M99" s="532"/>
      <c r="U99" s="330"/>
    </row>
    <row r="100" spans="1:22" ht="15" customHeight="1" thickBot="1" x14ac:dyDescent="0.3">
      <c r="A100" s="507" t="s">
        <v>685</v>
      </c>
      <c r="B100" s="330"/>
      <c r="C100" s="512"/>
      <c r="D100" s="512"/>
      <c r="E100" s="330"/>
      <c r="F100" s="532"/>
      <c r="G100" s="699"/>
      <c r="H100" s="532"/>
      <c r="I100" s="532"/>
      <c r="J100" s="532"/>
      <c r="K100" s="532"/>
      <c r="L100" s="532"/>
      <c r="M100" s="532"/>
      <c r="U100" s="330"/>
    </row>
    <row r="101" spans="1:22" ht="15" customHeight="1" x14ac:dyDescent="0.25">
      <c r="A101" s="566" t="str">
        <f>A47</f>
        <v>Lender</v>
      </c>
      <c r="B101" s="330"/>
      <c r="C101" s="567"/>
      <c r="D101" s="568"/>
      <c r="E101" s="330"/>
      <c r="F101" s="737">
        <f>M47</f>
        <v>0</v>
      </c>
      <c r="G101" s="738">
        <f>F101</f>
        <v>0</v>
      </c>
      <c r="H101" s="738">
        <f t="shared" ref="H101:M103" si="42">G101</f>
        <v>0</v>
      </c>
      <c r="I101" s="738">
        <f t="shared" si="42"/>
        <v>0</v>
      </c>
      <c r="J101" s="738">
        <f t="shared" si="42"/>
        <v>0</v>
      </c>
      <c r="K101" s="738">
        <f t="shared" si="42"/>
        <v>0</v>
      </c>
      <c r="L101" s="738">
        <f t="shared" si="42"/>
        <v>0</v>
      </c>
      <c r="M101" s="739">
        <f t="shared" si="42"/>
        <v>0</v>
      </c>
      <c r="U101" s="330"/>
    </row>
    <row r="102" spans="1:22" ht="15" customHeight="1" x14ac:dyDescent="0.25">
      <c r="A102" s="566" t="str">
        <f>A48</f>
        <v>Lender</v>
      </c>
      <c r="B102" s="330"/>
      <c r="C102" s="567"/>
      <c r="D102" s="568"/>
      <c r="E102" s="330"/>
      <c r="F102" s="696">
        <f>M48</f>
        <v>0</v>
      </c>
      <c r="G102" s="740">
        <f>F102</f>
        <v>0</v>
      </c>
      <c r="H102" s="740">
        <f t="shared" si="42"/>
        <v>0</v>
      </c>
      <c r="I102" s="740">
        <f t="shared" si="42"/>
        <v>0</v>
      </c>
      <c r="J102" s="740">
        <f t="shared" si="42"/>
        <v>0</v>
      </c>
      <c r="K102" s="740">
        <f t="shared" si="42"/>
        <v>0</v>
      </c>
      <c r="L102" s="740">
        <f t="shared" si="42"/>
        <v>0</v>
      </c>
      <c r="M102" s="741">
        <f t="shared" si="42"/>
        <v>0</v>
      </c>
      <c r="U102" s="330"/>
    </row>
    <row r="103" spans="1:22" ht="15" customHeight="1" thickBot="1" x14ac:dyDescent="0.3">
      <c r="A103" s="569" t="str">
        <f>A49</f>
        <v>Lender</v>
      </c>
      <c r="B103" s="522"/>
      <c r="C103" s="570"/>
      <c r="D103" s="571"/>
      <c r="E103" s="572"/>
      <c r="F103" s="742">
        <f>M49</f>
        <v>0</v>
      </c>
      <c r="G103" s="743">
        <f>F103</f>
        <v>0</v>
      </c>
      <c r="H103" s="743">
        <f t="shared" si="42"/>
        <v>0</v>
      </c>
      <c r="I103" s="743">
        <f t="shared" si="42"/>
        <v>0</v>
      </c>
      <c r="J103" s="743">
        <f t="shared" si="42"/>
        <v>0</v>
      </c>
      <c r="K103" s="743">
        <f t="shared" si="42"/>
        <v>0</v>
      </c>
      <c r="L103" s="743">
        <f t="shared" si="42"/>
        <v>0</v>
      </c>
      <c r="M103" s="744">
        <f t="shared" si="42"/>
        <v>0</v>
      </c>
      <c r="N103" s="330"/>
      <c r="V103" s="330"/>
    </row>
    <row r="104" spans="1:22" ht="15" customHeight="1" thickTop="1" thickBot="1" x14ac:dyDescent="0.3">
      <c r="A104" s="528" t="s">
        <v>688</v>
      </c>
      <c r="B104" s="330"/>
      <c r="C104" s="330"/>
      <c r="D104" s="330"/>
      <c r="E104" s="520" t="s">
        <v>653</v>
      </c>
      <c r="F104" s="745">
        <f>SUM(F101:F103)</f>
        <v>0</v>
      </c>
      <c r="G104" s="746">
        <f t="shared" ref="G104:M104" si="43">SUM(G101:G103)</f>
        <v>0</v>
      </c>
      <c r="H104" s="746">
        <f t="shared" si="43"/>
        <v>0</v>
      </c>
      <c r="I104" s="746">
        <f t="shared" si="43"/>
        <v>0</v>
      </c>
      <c r="J104" s="746">
        <f t="shared" si="43"/>
        <v>0</v>
      </c>
      <c r="K104" s="746">
        <f t="shared" si="43"/>
        <v>0</v>
      </c>
      <c r="L104" s="746">
        <f t="shared" si="43"/>
        <v>0</v>
      </c>
      <c r="M104" s="747">
        <f t="shared" si="43"/>
        <v>0</v>
      </c>
    </row>
    <row r="105" spans="1:22" ht="15" customHeight="1" thickBot="1" x14ac:dyDescent="0.3">
      <c r="A105" s="528"/>
      <c r="B105" s="330"/>
      <c r="C105" s="330"/>
      <c r="D105" s="330"/>
      <c r="F105" s="540"/>
      <c r="G105" s="722"/>
      <c r="H105" s="723"/>
      <c r="I105" s="723"/>
      <c r="J105" s="723"/>
      <c r="K105" s="723"/>
      <c r="L105" s="723"/>
      <c r="M105" s="724"/>
    </row>
    <row r="106" spans="1:22" ht="15" customHeight="1" x14ac:dyDescent="0.25">
      <c r="A106" s="528" t="s">
        <v>689</v>
      </c>
      <c r="B106" s="330"/>
      <c r="C106" s="330"/>
      <c r="D106" s="330"/>
      <c r="E106" s="573" t="s">
        <v>653</v>
      </c>
      <c r="F106" s="725">
        <f>F98-F104</f>
        <v>0</v>
      </c>
      <c r="G106" s="701">
        <f t="shared" ref="G106:M106" si="44">G98-G104</f>
        <v>0</v>
      </c>
      <c r="H106" s="701">
        <f t="shared" si="44"/>
        <v>0</v>
      </c>
      <c r="I106" s="701">
        <f t="shared" si="44"/>
        <v>0</v>
      </c>
      <c r="J106" s="701">
        <f t="shared" si="44"/>
        <v>0</v>
      </c>
      <c r="K106" s="701">
        <f t="shared" si="44"/>
        <v>0</v>
      </c>
      <c r="L106" s="701">
        <f t="shared" si="44"/>
        <v>0</v>
      </c>
      <c r="M106" s="702">
        <f t="shared" si="44"/>
        <v>0</v>
      </c>
    </row>
    <row r="107" spans="1:22" ht="15" customHeight="1" thickBot="1" x14ac:dyDescent="0.3">
      <c r="A107" s="528" t="s">
        <v>690</v>
      </c>
      <c r="B107" s="330"/>
      <c r="C107" s="330"/>
      <c r="D107" s="330"/>
      <c r="E107" s="573" t="s">
        <v>653</v>
      </c>
      <c r="F107" s="11">
        <f>IFERROR(+F98/F104, 0)</f>
        <v>0</v>
      </c>
      <c r="G107" s="12">
        <f t="shared" ref="G107:M107" si="45">IFERROR(+G98/G104, 0)</f>
        <v>0</v>
      </c>
      <c r="H107" s="12">
        <f t="shared" si="45"/>
        <v>0</v>
      </c>
      <c r="I107" s="12">
        <f t="shared" si="45"/>
        <v>0</v>
      </c>
      <c r="J107" s="12">
        <f t="shared" si="45"/>
        <v>0</v>
      </c>
      <c r="K107" s="12">
        <f t="shared" si="45"/>
        <v>0</v>
      </c>
      <c r="L107" s="12">
        <f t="shared" si="45"/>
        <v>0</v>
      </c>
      <c r="M107" s="12">
        <f t="shared" si="45"/>
        <v>0</v>
      </c>
      <c r="N107" s="812"/>
    </row>
    <row r="108" spans="1:22" ht="15" customHeight="1" x14ac:dyDescent="0.25">
      <c r="A108" s="574"/>
      <c r="F108" s="699"/>
    </row>
    <row r="109" spans="1:22" ht="12.75" customHeight="1" x14ac:dyDescent="0.25">
      <c r="A109" s="575"/>
      <c r="B109" s="576"/>
      <c r="C109" s="577"/>
      <c r="D109" s="576"/>
      <c r="E109" s="577"/>
      <c r="F109" s="576"/>
      <c r="G109" s="577"/>
      <c r="H109" s="576"/>
      <c r="I109" s="577"/>
    </row>
    <row r="110" spans="1:22" ht="12.75" customHeight="1" x14ac:dyDescent="0.25">
      <c r="C110" s="1101"/>
    </row>
    <row r="111" spans="1:22" ht="12.75" customHeight="1" x14ac:dyDescent="0.25">
      <c r="C111" s="1102"/>
    </row>
    <row r="112" spans="1:22" ht="12.75" customHeight="1" x14ac:dyDescent="0.25">
      <c r="C112" s="1102"/>
    </row>
    <row r="114" spans="1:9" ht="12.75" customHeight="1" x14ac:dyDescent="0.25">
      <c r="A114" s="577"/>
    </row>
    <row r="116" spans="1:9" ht="12.75" customHeight="1" x14ac:dyDescent="0.25">
      <c r="A116" s="578"/>
      <c r="B116" s="578"/>
      <c r="C116" s="578"/>
      <c r="D116" s="578"/>
      <c r="E116" s="578"/>
      <c r="F116" s="578"/>
      <c r="G116" s="578"/>
      <c r="H116" s="578"/>
      <c r="I116" s="578"/>
    </row>
    <row r="117" spans="1:9" ht="12.75" customHeight="1" x14ac:dyDescent="0.25">
      <c r="A117" s="578"/>
      <c r="B117" s="578"/>
      <c r="C117" s="578"/>
      <c r="D117" s="578"/>
      <c r="E117" s="578"/>
      <c r="F117" s="578"/>
      <c r="G117" s="578"/>
      <c r="H117" s="578"/>
      <c r="I117" s="578"/>
    </row>
    <row r="118" spans="1:9" ht="12.75" customHeight="1" x14ac:dyDescent="0.25">
      <c r="A118" s="578"/>
      <c r="B118" s="578"/>
      <c r="C118" s="578"/>
      <c r="D118" s="578"/>
      <c r="E118" s="578"/>
      <c r="F118" s="577"/>
      <c r="G118" s="577"/>
      <c r="H118" s="577"/>
      <c r="I118" s="577"/>
    </row>
    <row r="119" spans="1:9" ht="12.75" customHeight="1" x14ac:dyDescent="0.25">
      <c r="A119" s="578"/>
      <c r="B119" s="578"/>
      <c r="C119" s="578"/>
      <c r="D119" s="579"/>
      <c r="E119" s="579"/>
      <c r="F119" s="578"/>
      <c r="G119" s="578"/>
      <c r="H119" s="579"/>
      <c r="I119" s="579"/>
    </row>
    <row r="120" spans="1:9" ht="12.75" customHeight="1" x14ac:dyDescent="0.25">
      <c r="A120" s="580"/>
    </row>
    <row r="121" spans="1:9" ht="12.75" customHeight="1" x14ac:dyDescent="0.25">
      <c r="A121" s="580"/>
    </row>
    <row r="122" spans="1:9" ht="12.75" customHeight="1" x14ac:dyDescent="0.25">
      <c r="A122" s="580"/>
    </row>
    <row r="123" spans="1:9" ht="12.75" customHeight="1" x14ac:dyDescent="0.25">
      <c r="A123" s="580"/>
    </row>
    <row r="124" spans="1:9" ht="12.75" customHeight="1" x14ac:dyDescent="0.25">
      <c r="A124" s="580"/>
      <c r="B124" s="580"/>
      <c r="C124" s="580"/>
      <c r="D124" s="580"/>
      <c r="E124" s="580"/>
      <c r="F124" s="580"/>
      <c r="G124" s="580"/>
      <c r="H124" s="580"/>
      <c r="I124" s="580"/>
    </row>
    <row r="125" spans="1:9" ht="12.75" customHeight="1" x14ac:dyDescent="0.25">
      <c r="A125" s="517"/>
      <c r="B125" s="517"/>
      <c r="C125" s="517"/>
      <c r="D125" s="517"/>
      <c r="E125" s="517"/>
      <c r="F125" s="517"/>
      <c r="G125" s="517"/>
      <c r="H125" s="517"/>
      <c r="I125" s="517"/>
    </row>
    <row r="126" spans="1:9" ht="12.75" customHeight="1" x14ac:dyDescent="0.25">
      <c r="A126" s="581"/>
    </row>
    <row r="127" spans="1:9" ht="12.75" customHeight="1" x14ac:dyDescent="0.25">
      <c r="A127" s="581"/>
    </row>
    <row r="128" spans="1:9" ht="12.75" customHeight="1" x14ac:dyDescent="0.25">
      <c r="A128" s="581"/>
    </row>
    <row r="129" spans="1:9" ht="12.75" customHeight="1" x14ac:dyDescent="0.25">
      <c r="A129" s="581"/>
    </row>
    <row r="130" spans="1:9" ht="12.75" customHeight="1" x14ac:dyDescent="0.25">
      <c r="A130" s="581"/>
    </row>
    <row r="131" spans="1:9" ht="12.75" customHeight="1" x14ac:dyDescent="0.25">
      <c r="A131" s="581"/>
    </row>
    <row r="132" spans="1:9" ht="12.75" customHeight="1" x14ac:dyDescent="0.25">
      <c r="A132" s="581"/>
    </row>
    <row r="133" spans="1:9" ht="12.75" customHeight="1" x14ac:dyDescent="0.25">
      <c r="A133" s="581"/>
    </row>
    <row r="134" spans="1:9" ht="12.75" customHeight="1" x14ac:dyDescent="0.25">
      <c r="A134" s="581"/>
    </row>
    <row r="135" spans="1:9" ht="12.75" customHeight="1" x14ac:dyDescent="0.25">
      <c r="A135" s="581"/>
    </row>
    <row r="136" spans="1:9" ht="12.75" customHeight="1" x14ac:dyDescent="0.25">
      <c r="A136" s="581"/>
    </row>
    <row r="137" spans="1:9" ht="12.75" customHeight="1" x14ac:dyDescent="0.25">
      <c r="A137" s="581"/>
    </row>
    <row r="138" spans="1:9" ht="12.75" customHeight="1" x14ac:dyDescent="0.25">
      <c r="A138" s="581"/>
    </row>
    <row r="139" spans="1:9" ht="12.75" customHeight="1" x14ac:dyDescent="0.25">
      <c r="A139" s="580"/>
      <c r="B139" s="577"/>
      <c r="C139" s="577"/>
      <c r="D139" s="577"/>
      <c r="E139" s="577"/>
      <c r="F139" s="577"/>
      <c r="G139" s="577"/>
      <c r="H139" s="577"/>
      <c r="I139" s="577"/>
    </row>
    <row r="144" spans="1:9" ht="12.75" customHeight="1" x14ac:dyDescent="0.25">
      <c r="A144" s="577"/>
    </row>
    <row r="145" spans="1:10" ht="12.75" customHeight="1" x14ac:dyDescent="0.25">
      <c r="A145" s="577"/>
    </row>
    <row r="146" spans="1:10" ht="12.75" customHeight="1" x14ac:dyDescent="0.25">
      <c r="A146" s="577"/>
    </row>
    <row r="147" spans="1:10" ht="12.75" customHeight="1" x14ac:dyDescent="0.25">
      <c r="A147" s="582"/>
    </row>
    <row r="148" spans="1:10" ht="12.75" customHeight="1" x14ac:dyDescent="0.25">
      <c r="A148" s="582"/>
    </row>
    <row r="149" spans="1:10" ht="12.75" customHeight="1" x14ac:dyDescent="0.25">
      <c r="A149" s="582"/>
    </row>
    <row r="151" spans="1:10" ht="12.75" customHeight="1" x14ac:dyDescent="0.25">
      <c r="A151" s="582"/>
    </row>
    <row r="154" spans="1:10" ht="12.75" customHeight="1" x14ac:dyDescent="0.25">
      <c r="A154" s="582"/>
    </row>
    <row r="155" spans="1:10" ht="12.75" customHeight="1" x14ac:dyDescent="0.25">
      <c r="A155" s="577"/>
    </row>
    <row r="156" spans="1:10" ht="12.75" customHeight="1" x14ac:dyDescent="0.25">
      <c r="A156" s="577"/>
    </row>
    <row r="158" spans="1:10" ht="12.75" customHeight="1" x14ac:dyDescent="0.25">
      <c r="A158" s="578"/>
      <c r="B158" s="578"/>
      <c r="C158" s="578"/>
      <c r="D158" s="578"/>
      <c r="E158" s="578"/>
      <c r="F158" s="578"/>
      <c r="G158" s="578"/>
      <c r="H158" s="578"/>
      <c r="I158" s="578"/>
      <c r="J158" s="578"/>
    </row>
    <row r="159" spans="1:10" ht="12.75" customHeight="1" x14ac:dyDescent="0.25">
      <c r="A159" s="583"/>
      <c r="B159" s="584"/>
      <c r="C159" s="584"/>
      <c r="D159" s="584"/>
      <c r="E159" s="584"/>
      <c r="F159" s="584"/>
      <c r="G159" s="584"/>
      <c r="H159" s="584"/>
      <c r="I159" s="584"/>
      <c r="J159" s="584"/>
    </row>
    <row r="160" spans="1:10" ht="12.75" customHeight="1" x14ac:dyDescent="0.25">
      <c r="A160" s="583"/>
      <c r="B160" s="584"/>
      <c r="C160" s="584"/>
      <c r="D160" s="584"/>
      <c r="E160" s="584"/>
      <c r="F160" s="584"/>
      <c r="G160" s="584"/>
      <c r="H160" s="584"/>
      <c r="I160" s="584"/>
      <c r="J160" s="584"/>
    </row>
    <row r="161" spans="1:10" ht="12.75" customHeight="1" x14ac:dyDescent="0.25">
      <c r="A161" s="583"/>
      <c r="B161" s="584"/>
      <c r="C161" s="584"/>
      <c r="D161" s="584"/>
      <c r="E161" s="584"/>
      <c r="F161" s="584"/>
      <c r="G161" s="584"/>
      <c r="H161" s="584"/>
      <c r="I161" s="584"/>
      <c r="J161" s="584"/>
    </row>
    <row r="162" spans="1:10" ht="12.75" customHeight="1" x14ac:dyDescent="0.25">
      <c r="A162" s="583"/>
      <c r="B162" s="584"/>
      <c r="C162" s="584"/>
      <c r="D162" s="584"/>
      <c r="E162" s="584"/>
      <c r="F162" s="584"/>
      <c r="G162" s="584"/>
      <c r="H162" s="584"/>
      <c r="I162" s="584"/>
      <c r="J162" s="584"/>
    </row>
    <row r="163" spans="1:10" ht="12.75" customHeight="1" x14ac:dyDescent="0.25">
      <c r="A163" s="583"/>
      <c r="B163" s="584"/>
      <c r="C163" s="584"/>
      <c r="D163" s="584"/>
      <c r="E163" s="584"/>
      <c r="F163" s="584"/>
      <c r="G163" s="584"/>
      <c r="H163" s="584"/>
      <c r="I163" s="584"/>
      <c r="J163" s="584"/>
    </row>
    <row r="164" spans="1:10" ht="12.75" customHeight="1" x14ac:dyDescent="0.25">
      <c r="A164" s="585"/>
      <c r="B164" s="584"/>
      <c r="C164" s="584"/>
      <c r="D164" s="584"/>
      <c r="E164" s="584"/>
      <c r="F164" s="584"/>
      <c r="G164" s="584"/>
      <c r="H164" s="584"/>
      <c r="I164" s="584"/>
      <c r="J164" s="584"/>
    </row>
    <row r="165" spans="1:10" ht="12.75" customHeight="1" x14ac:dyDescent="0.25">
      <c r="A165" s="577"/>
      <c r="B165" s="586"/>
      <c r="C165" s="587"/>
      <c r="D165" s="587"/>
      <c r="E165" s="587"/>
      <c r="F165" s="587"/>
      <c r="G165" s="587"/>
      <c r="H165" s="587"/>
      <c r="I165" s="587"/>
      <c r="J165" s="587"/>
    </row>
    <row r="166" spans="1:10" ht="12.75" customHeight="1" x14ac:dyDescent="0.25">
      <c r="A166" s="577"/>
      <c r="B166" s="586"/>
      <c r="C166" s="587"/>
      <c r="D166" s="587"/>
      <c r="E166" s="587"/>
      <c r="F166" s="587"/>
      <c r="G166" s="587"/>
      <c r="H166" s="587"/>
      <c r="I166" s="587"/>
      <c r="J166" s="587"/>
    </row>
    <row r="167" spans="1:10" ht="12.75" customHeight="1" x14ac:dyDescent="0.25">
      <c r="A167" s="588"/>
    </row>
    <row r="170" spans="1:10" ht="12.75" customHeight="1" x14ac:dyDescent="0.25">
      <c r="A170" s="578"/>
      <c r="B170" s="578"/>
      <c r="C170" s="578"/>
      <c r="D170" s="578"/>
      <c r="E170" s="578"/>
      <c r="F170" s="578"/>
      <c r="G170" s="578"/>
      <c r="H170" s="578"/>
      <c r="I170" s="578"/>
      <c r="J170" s="578"/>
    </row>
    <row r="171" spans="1:10" ht="12.75" customHeight="1" x14ac:dyDescent="0.25">
      <c r="A171" s="583"/>
      <c r="B171" s="584"/>
      <c r="C171" s="584"/>
      <c r="D171" s="584"/>
      <c r="E171" s="584"/>
      <c r="F171" s="584"/>
      <c r="G171" s="584"/>
      <c r="H171" s="584"/>
      <c r="I171" s="584"/>
      <c r="J171" s="584"/>
    </row>
    <row r="172" spans="1:10" ht="12.75" customHeight="1" x14ac:dyDescent="0.25">
      <c r="A172" s="583"/>
      <c r="B172" s="584"/>
      <c r="C172" s="584"/>
      <c r="D172" s="584"/>
      <c r="E172" s="584"/>
      <c r="F172" s="584"/>
      <c r="G172" s="584"/>
      <c r="H172" s="584"/>
      <c r="I172" s="584"/>
      <c r="J172" s="584"/>
    </row>
    <row r="173" spans="1:10" ht="12.75" customHeight="1" x14ac:dyDescent="0.25">
      <c r="A173" s="577"/>
      <c r="B173" s="586"/>
      <c r="C173" s="587"/>
      <c r="D173" s="587"/>
      <c r="E173" s="587"/>
      <c r="F173" s="587"/>
      <c r="G173" s="587"/>
      <c r="H173" s="587"/>
      <c r="I173" s="587"/>
      <c r="J173" s="587"/>
    </row>
    <row r="174" spans="1:10" ht="12.75" customHeight="1" x14ac:dyDescent="0.25">
      <c r="A174" s="582"/>
    </row>
    <row r="175" spans="1:10" ht="12.75" customHeight="1" x14ac:dyDescent="0.25">
      <c r="A175" s="582"/>
    </row>
    <row r="176" spans="1:10" ht="12.75" customHeight="1" x14ac:dyDescent="0.25">
      <c r="A176" s="582"/>
    </row>
    <row r="177" spans="1:10" ht="12.75" customHeight="1" x14ac:dyDescent="0.25">
      <c r="A177" s="582"/>
    </row>
    <row r="178" spans="1:10" ht="12.75" customHeight="1" x14ac:dyDescent="0.25">
      <c r="A178" s="577"/>
    </row>
    <row r="179" spans="1:10" ht="12.75" customHeight="1" x14ac:dyDescent="0.25">
      <c r="A179" s="577"/>
    </row>
    <row r="180" spans="1:10" ht="12.75" customHeight="1" x14ac:dyDescent="0.25">
      <c r="A180" s="577"/>
    </row>
    <row r="181" spans="1:10" ht="12.75" customHeight="1" x14ac:dyDescent="0.25">
      <c r="A181" s="582"/>
    </row>
    <row r="182" spans="1:10" ht="12.75" customHeight="1" x14ac:dyDescent="0.25">
      <c r="A182" s="582"/>
    </row>
    <row r="183" spans="1:10" ht="12.75" customHeight="1" x14ac:dyDescent="0.25">
      <c r="A183" s="582"/>
    </row>
    <row r="185" spans="1:10" ht="12.75" customHeight="1" x14ac:dyDescent="0.25">
      <c r="A185" s="582"/>
    </row>
    <row r="188" spans="1:10" ht="12.75" customHeight="1" x14ac:dyDescent="0.25">
      <c r="A188" s="579"/>
      <c r="B188" s="579"/>
      <c r="C188" s="579"/>
      <c r="D188" s="579"/>
      <c r="E188" s="579"/>
      <c r="F188" s="579"/>
      <c r="G188" s="579"/>
      <c r="H188" s="579"/>
      <c r="I188" s="579"/>
      <c r="J188" s="579"/>
    </row>
    <row r="189" spans="1:10" ht="12.75" customHeight="1" x14ac:dyDescent="0.25">
      <c r="A189" s="589"/>
      <c r="B189" s="590"/>
      <c r="C189" s="590"/>
      <c r="D189" s="590"/>
      <c r="E189" s="590"/>
      <c r="F189" s="590"/>
      <c r="G189" s="590"/>
      <c r="H189" s="590"/>
      <c r="I189" s="590"/>
      <c r="J189" s="590"/>
    </row>
    <row r="190" spans="1:10" ht="12.75" customHeight="1" x14ac:dyDescent="0.25">
      <c r="A190" s="589"/>
      <c r="B190" s="590"/>
      <c r="C190" s="590"/>
      <c r="D190" s="590"/>
      <c r="E190" s="590"/>
      <c r="F190" s="590"/>
      <c r="G190" s="590"/>
      <c r="H190" s="590"/>
      <c r="I190" s="590"/>
      <c r="J190" s="590"/>
    </row>
    <row r="191" spans="1:10" ht="12.75" customHeight="1" x14ac:dyDescent="0.25">
      <c r="A191" s="589"/>
      <c r="B191" s="590"/>
      <c r="C191" s="590"/>
      <c r="D191" s="590"/>
      <c r="E191" s="590"/>
      <c r="F191" s="590"/>
      <c r="G191" s="590"/>
      <c r="H191" s="590"/>
      <c r="I191" s="590"/>
      <c r="J191" s="590"/>
    </row>
    <row r="192" spans="1:10" ht="12.75" customHeight="1" x14ac:dyDescent="0.25">
      <c r="A192" s="589"/>
      <c r="B192" s="590"/>
      <c r="C192" s="590"/>
      <c r="D192" s="590"/>
      <c r="E192" s="590"/>
      <c r="F192" s="590"/>
      <c r="G192" s="590"/>
      <c r="H192" s="590"/>
      <c r="I192" s="590"/>
      <c r="J192" s="590"/>
    </row>
    <row r="193" spans="1:10" ht="12.75" customHeight="1" x14ac:dyDescent="0.25">
      <c r="A193" s="589"/>
      <c r="B193" s="590"/>
      <c r="C193" s="590"/>
      <c r="D193" s="590"/>
      <c r="E193" s="590"/>
      <c r="F193" s="590"/>
      <c r="G193" s="590"/>
      <c r="H193" s="590"/>
      <c r="I193" s="590"/>
      <c r="J193" s="590"/>
    </row>
    <row r="194" spans="1:10" ht="12.75" customHeight="1" x14ac:dyDescent="0.25">
      <c r="A194" s="580"/>
      <c r="B194" s="591"/>
      <c r="C194" s="591"/>
      <c r="D194" s="591"/>
      <c r="E194" s="591"/>
      <c r="F194" s="591"/>
      <c r="G194" s="591"/>
      <c r="H194" s="591"/>
      <c r="I194" s="591"/>
      <c r="J194" s="591"/>
    </row>
    <row r="196" spans="1:10" ht="12.75" customHeight="1" x14ac:dyDescent="0.25">
      <c r="A196" s="577"/>
    </row>
    <row r="197" spans="1:10" ht="12.75" customHeight="1" x14ac:dyDescent="0.25">
      <c r="A197" s="588"/>
    </row>
    <row r="198" spans="1:10" ht="12.75" customHeight="1" x14ac:dyDescent="0.25">
      <c r="A198" s="578"/>
      <c r="B198" s="578"/>
      <c r="C198" s="578"/>
      <c r="D198" s="578"/>
    </row>
    <row r="199" spans="1:10" ht="12.75" customHeight="1" x14ac:dyDescent="0.25">
      <c r="A199" s="578"/>
      <c r="C199" s="578"/>
      <c r="D199" s="578"/>
      <c r="F199" s="578"/>
    </row>
    <row r="200" spans="1:10" ht="12.75" customHeight="1" x14ac:dyDescent="0.25">
      <c r="A200" s="578"/>
      <c r="C200" s="578"/>
      <c r="D200" s="573"/>
      <c r="F200" s="573"/>
    </row>
    <row r="203" spans="1:10" ht="12.75" customHeight="1" x14ac:dyDescent="0.25">
      <c r="A203" s="592"/>
    </row>
    <row r="209" spans="1:6" ht="12.75" customHeight="1" x14ac:dyDescent="0.25">
      <c r="A209" s="577"/>
      <c r="C209" s="577"/>
      <c r="D209" s="577"/>
    </row>
    <row r="211" spans="1:6" ht="12.75" customHeight="1" x14ac:dyDescent="0.25">
      <c r="A211" s="593"/>
      <c r="B211" s="582"/>
    </row>
    <row r="212" spans="1:6" ht="12.75" customHeight="1" x14ac:dyDescent="0.25">
      <c r="A212" s="593"/>
      <c r="B212" s="582"/>
    </row>
    <row r="214" spans="1:6" ht="12.75" customHeight="1" x14ac:dyDescent="0.25">
      <c r="A214" s="578"/>
      <c r="B214" s="578"/>
      <c r="C214" s="578"/>
      <c r="D214" s="578"/>
    </row>
    <row r="215" spans="1:6" ht="12.75" customHeight="1" x14ac:dyDescent="0.25">
      <c r="A215" s="578"/>
      <c r="B215" s="573"/>
      <c r="C215" s="578"/>
      <c r="D215" s="578"/>
      <c r="E215" s="573"/>
      <c r="F215" s="578"/>
    </row>
    <row r="216" spans="1:6" ht="12.75" customHeight="1" x14ac:dyDescent="0.25">
      <c r="A216" s="578"/>
      <c r="B216" s="573"/>
      <c r="C216" s="578"/>
      <c r="D216" s="573"/>
      <c r="E216" s="573"/>
      <c r="F216" s="573"/>
    </row>
    <row r="219" spans="1:6" ht="12.75" customHeight="1" x14ac:dyDescent="0.25">
      <c r="A219" s="577"/>
      <c r="B219" s="577"/>
      <c r="C219" s="577"/>
      <c r="F219" s="577"/>
    </row>
    <row r="221" spans="1:6" ht="12.75" customHeight="1" x14ac:dyDescent="0.25">
      <c r="A221" s="578"/>
      <c r="B221" s="578"/>
      <c r="C221" s="578"/>
      <c r="D221" s="578"/>
    </row>
    <row r="222" spans="1:6" ht="12.75" customHeight="1" x14ac:dyDescent="0.25">
      <c r="A222" s="578"/>
      <c r="C222" s="578"/>
      <c r="D222" s="578"/>
      <c r="F222" s="578"/>
    </row>
    <row r="223" spans="1:6" ht="12.75" customHeight="1" x14ac:dyDescent="0.25">
      <c r="A223" s="578"/>
      <c r="C223" s="578"/>
      <c r="F223" s="578"/>
    </row>
    <row r="224" spans="1:6" ht="12.75" customHeight="1" x14ac:dyDescent="0.25">
      <c r="A224" s="578"/>
      <c r="C224" s="578"/>
      <c r="F224" s="578"/>
    </row>
    <row r="225" spans="1:6" ht="12.75" customHeight="1" x14ac:dyDescent="0.25">
      <c r="A225" s="577"/>
      <c r="C225" s="577"/>
      <c r="D225" s="577"/>
      <c r="F225" s="577"/>
    </row>
    <row r="230" spans="1:6" ht="12.75" customHeight="1" x14ac:dyDescent="0.25">
      <c r="A230" s="577"/>
    </row>
    <row r="231" spans="1:6" ht="12.75" customHeight="1" x14ac:dyDescent="0.25">
      <c r="A231" s="577"/>
    </row>
    <row r="232" spans="1:6" ht="12.75" customHeight="1" x14ac:dyDescent="0.25">
      <c r="A232" s="578"/>
      <c r="C232" s="578"/>
      <c r="D232" s="578"/>
      <c r="F232" s="578"/>
    </row>
    <row r="233" spans="1:6" ht="12.75" customHeight="1" x14ac:dyDescent="0.25">
      <c r="A233" s="578"/>
      <c r="C233" s="578"/>
      <c r="F233" s="578"/>
    </row>
    <row r="237" spans="1:6" ht="12.75" customHeight="1" x14ac:dyDescent="0.25">
      <c r="A237" s="577"/>
      <c r="C237" s="577"/>
      <c r="D237" s="577"/>
      <c r="F237" s="577"/>
    </row>
    <row r="238" spans="1:6" ht="12.75" customHeight="1" x14ac:dyDescent="0.25">
      <c r="A238" s="577"/>
      <c r="C238" s="577"/>
      <c r="D238" s="577"/>
      <c r="F238" s="577"/>
    </row>
    <row r="239" spans="1:6" ht="12.75" customHeight="1" x14ac:dyDescent="0.25">
      <c r="A239" s="577"/>
      <c r="C239" s="577"/>
      <c r="D239" s="577"/>
      <c r="F239" s="577"/>
    </row>
    <row r="240" spans="1:6" ht="12.75" customHeight="1" x14ac:dyDescent="0.25">
      <c r="A240" s="577"/>
      <c r="C240" s="577"/>
      <c r="D240" s="577"/>
      <c r="F240" s="577"/>
    </row>
    <row r="242" spans="1:7" ht="12.75" customHeight="1" x14ac:dyDescent="0.25">
      <c r="A242" s="577"/>
    </row>
    <row r="243" spans="1:7" ht="12.75" customHeight="1" x14ac:dyDescent="0.25">
      <c r="A243" s="577"/>
    </row>
    <row r="244" spans="1:7" ht="12.75" customHeight="1" x14ac:dyDescent="0.25">
      <c r="A244" s="577"/>
      <c r="G244" s="594"/>
    </row>
    <row r="245" spans="1:7" ht="12.75" customHeight="1" x14ac:dyDescent="0.25">
      <c r="A245" s="577"/>
      <c r="G245" s="577"/>
    </row>
    <row r="246" spans="1:7" ht="12.75" customHeight="1" x14ac:dyDescent="0.25">
      <c r="A246" s="577"/>
      <c r="G246" s="594"/>
    </row>
    <row r="247" spans="1:7" ht="12.75" customHeight="1" x14ac:dyDescent="0.25">
      <c r="A247" s="577"/>
      <c r="E247" s="577"/>
    </row>
    <row r="250" spans="1:7" ht="12.75" customHeight="1" x14ac:dyDescent="0.25">
      <c r="A250" s="577"/>
    </row>
    <row r="251" spans="1:7" ht="12.75" customHeight="1" x14ac:dyDescent="0.25">
      <c r="A251" s="582"/>
    </row>
    <row r="252" spans="1:7" ht="12.75" customHeight="1" x14ac:dyDescent="0.25">
      <c r="A252" s="577"/>
    </row>
    <row r="253" spans="1:7" ht="12.75" customHeight="1" x14ac:dyDescent="0.25">
      <c r="A253" s="582"/>
    </row>
    <row r="254" spans="1:7" ht="12.75" customHeight="1" x14ac:dyDescent="0.25">
      <c r="A254" s="582"/>
    </row>
    <row r="256" spans="1:7" ht="12.75" customHeight="1" x14ac:dyDescent="0.25">
      <c r="A256" s="582"/>
    </row>
    <row r="257" spans="1:4" ht="12.75" customHeight="1" x14ac:dyDescent="0.25">
      <c r="A257" s="582"/>
    </row>
    <row r="264" spans="1:4" ht="12.75" customHeight="1" x14ac:dyDescent="0.25">
      <c r="A264" s="577"/>
    </row>
    <row r="269" spans="1:4" ht="12.75" customHeight="1" x14ac:dyDescent="0.25">
      <c r="A269" s="589"/>
    </row>
    <row r="270" spans="1:4" ht="12.75" customHeight="1" x14ac:dyDescent="0.25">
      <c r="A270" s="517"/>
      <c r="B270" s="595"/>
      <c r="C270" s="590"/>
    </row>
    <row r="271" spans="1:4" ht="12.75" customHeight="1" x14ac:dyDescent="0.25">
      <c r="A271" s="578"/>
      <c r="B271" s="579"/>
      <c r="C271" s="577"/>
      <c r="D271" s="579"/>
    </row>
    <row r="272" spans="1:4" ht="12.75" customHeight="1" x14ac:dyDescent="0.25">
      <c r="B272" s="596"/>
      <c r="C272" s="577"/>
      <c r="D272" s="579"/>
    </row>
    <row r="273" spans="4:4" ht="12.75" customHeight="1" x14ac:dyDescent="0.25">
      <c r="D273" s="517"/>
    </row>
    <row r="278" spans="4:4" ht="12.75" customHeight="1" x14ac:dyDescent="0.25">
      <c r="D278" s="517"/>
    </row>
    <row r="285" spans="4:4" ht="12.75" customHeight="1" x14ac:dyDescent="0.25">
      <c r="D285" s="517"/>
    </row>
    <row r="297" spans="4:4" ht="12.75" customHeight="1" x14ac:dyDescent="0.25">
      <c r="D297" s="517"/>
    </row>
    <row r="298" spans="4:4" ht="12.75" customHeight="1" x14ac:dyDescent="0.25">
      <c r="D298" s="517"/>
    </row>
    <row r="299" spans="4:4" ht="12.75" customHeight="1" x14ac:dyDescent="0.25">
      <c r="D299" s="517"/>
    </row>
    <row r="304" spans="4:4" ht="12.75" customHeight="1" x14ac:dyDescent="0.25">
      <c r="D304" s="517"/>
    </row>
    <row r="309" spans="4:4" ht="12.75" customHeight="1" x14ac:dyDescent="0.25">
      <c r="D309" s="517"/>
    </row>
  </sheetData>
  <sheetProtection algorithmName="SHA-512" hashValue="QknRe8fdMVMcqX5znlqs9FfWo/5L8Z8ExZXO9J4IT5ArRzFut5/80W6UlKkN1TDNy+UwNQecUfAsHhyo9oCotQ==" saltValue="Rp2klb4D2Keakxp1Yg6EFg==" spinCount="100000" sheet="1" formatCells="0" formatColumns="0" formatRows="0"/>
  <customSheetViews>
    <customSheetView guid="{DFED3BBB-AA3A-47A0-B9A6-455515EE166B}" showPageBreaks="1" showGridLines="0" printArea="1" showRuler="0">
      <selection sqref="A1:M1"/>
      <rowBreaks count="1" manualBreakCount="1">
        <brk id="55" max="12" man="1"/>
      </rowBreaks>
      <pageMargins left="0" right="0" top="0" bottom="0" header="0" footer="0"/>
      <pageSetup scale="61" firstPageNumber="5" fitToHeight="2" orientation="landscape" r:id="rId1"/>
      <headerFooter>
        <oddFooter>&amp;R&amp;A, &amp;P</oddFooter>
      </headerFooter>
    </customSheetView>
    <customSheetView guid="{BF20CC56-EA05-47B4-8174-543B4536EDD8}" showPageBreaks="1" showGridLines="0" printArea="1" showRuler="0">
      <selection activeCell="E6" sqref="E6"/>
      <rowBreaks count="1" manualBreakCount="1">
        <brk id="55" max="12" man="1"/>
      </rowBreaks>
      <pageMargins left="0" right="0" top="0" bottom="0" header="0" footer="0"/>
      <pageSetup scale="61" firstPageNumber="5" fitToHeight="2" orientation="landscape" r:id="rId2"/>
      <headerFooter>
        <oddFooter>&amp;R&amp;A, &amp;P</oddFooter>
      </headerFooter>
    </customSheetView>
  </customSheetViews>
  <mergeCells count="29">
    <mergeCell ref="C110:C112"/>
    <mergeCell ref="B47:D47"/>
    <mergeCell ref="B48:D48"/>
    <mergeCell ref="B49:D49"/>
    <mergeCell ref="A1:M1"/>
    <mergeCell ref="U1:AD1"/>
    <mergeCell ref="AE1:AN1"/>
    <mergeCell ref="AO1:AX1"/>
    <mergeCell ref="AY1:BH1"/>
    <mergeCell ref="BI1:BR1"/>
    <mergeCell ref="BS1:CB1"/>
    <mergeCell ref="CC1:CL1"/>
    <mergeCell ref="CM1:CV1"/>
    <mergeCell ref="CW1:DF1"/>
    <mergeCell ref="DG1:DP1"/>
    <mergeCell ref="DQ1:DZ1"/>
    <mergeCell ref="EA1:EJ1"/>
    <mergeCell ref="EK1:ET1"/>
    <mergeCell ref="EU1:FD1"/>
    <mergeCell ref="FE1:FN1"/>
    <mergeCell ref="HW1:IF1"/>
    <mergeCell ref="IG1:IP1"/>
    <mergeCell ref="IQ1:IV1"/>
    <mergeCell ref="FO1:FX1"/>
    <mergeCell ref="FY1:GH1"/>
    <mergeCell ref="GI1:GR1"/>
    <mergeCell ref="GS1:HB1"/>
    <mergeCell ref="HC1:HL1"/>
    <mergeCell ref="HM1:HV1"/>
  </mergeCells>
  <pageMargins left="0.7" right="0.7" top="0.75" bottom="0.75" header="0.3" footer="0.3"/>
  <pageSetup scale="88" firstPageNumber="5" fitToHeight="2" orientation="landscape" r:id="rId3"/>
  <headerFooter differentFirst="1"/>
  <rowBreaks count="1" manualBreakCount="1">
    <brk id="54"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T2"/>
  <sheetViews>
    <sheetView workbookViewId="0"/>
  </sheetViews>
  <sheetFormatPr defaultRowHeight="15" x14ac:dyDescent="0.25"/>
  <sheetData>
    <row r="1" spans="1:20" x14ac:dyDescent="0.25">
      <c r="A1" t="s">
        <v>306</v>
      </c>
      <c r="B1" t="s">
        <v>699</v>
      </c>
      <c r="C1" t="s">
        <v>700</v>
      </c>
      <c r="D1" t="s">
        <v>701</v>
      </c>
      <c r="E1" t="s">
        <v>702</v>
      </c>
      <c r="F1" t="s">
        <v>703</v>
      </c>
      <c r="G1" t="s">
        <v>704</v>
      </c>
      <c r="H1" s="659" t="s">
        <v>705</v>
      </c>
      <c r="I1" t="s">
        <v>706</v>
      </c>
      <c r="J1" t="s">
        <v>707</v>
      </c>
      <c r="K1" t="s">
        <v>708</v>
      </c>
      <c r="L1" t="s">
        <v>709</v>
      </c>
      <c r="M1" t="s">
        <v>710</v>
      </c>
      <c r="N1" t="s">
        <v>711</v>
      </c>
      <c r="O1" t="s">
        <v>712</v>
      </c>
      <c r="P1" t="s">
        <v>713</v>
      </c>
      <c r="Q1" t="s">
        <v>714</v>
      </c>
      <c r="R1" t="s">
        <v>715</v>
      </c>
      <c r="S1" t="s">
        <v>716</v>
      </c>
      <c r="T1" t="s">
        <v>717</v>
      </c>
    </row>
    <row r="2" spans="1:20" x14ac:dyDescent="0.25">
      <c r="B2">
        <f>('Operating Pro Forma'!E5)*100</f>
        <v>2.5</v>
      </c>
      <c r="C2">
        <f>('Operating Pro Forma'!D14)*100</f>
        <v>3.5000000000000004</v>
      </c>
      <c r="D2">
        <f>('Operating Pro Forma'!E10)*100</f>
        <v>5</v>
      </c>
      <c r="E2" t="str">
        <f>'Operating Pro Forma'!A47</f>
        <v>Lender</v>
      </c>
      <c r="F2" s="654">
        <f>'Operating Pro Forma'!E47</f>
        <v>0</v>
      </c>
      <c r="G2" t="str">
        <f>'Operating Pro Forma'!A48</f>
        <v>Lender</v>
      </c>
      <c r="H2" s="654">
        <f>'Operating Pro Forma'!E48</f>
        <v>0</v>
      </c>
      <c r="I2" t="str">
        <f>'Operating Pro Forma'!A49</f>
        <v>Lender</v>
      </c>
      <c r="J2" s="654">
        <f>'Operating Pro Forma'!E49</f>
        <v>0</v>
      </c>
    </row>
  </sheetData>
  <sheetProtection algorithmName="SHA-512" hashValue="jBdwWE2HeWgSeFJsyyz+h2Ct2dROIT19g3p+bCBNe2KwS4YZCO6ahG0knHlVhX98ceGWAKGhujxtF/FMr4RPyg==" saltValue="57p/WigZXxXDlFpMfRpWdw=="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AK16"/>
  <sheetViews>
    <sheetView workbookViewId="0"/>
  </sheetViews>
  <sheetFormatPr defaultRowHeight="15" x14ac:dyDescent="0.25"/>
  <sheetData>
    <row r="1" spans="1:37" x14ac:dyDescent="0.25">
      <c r="A1" t="s">
        <v>718</v>
      </c>
      <c r="B1" t="s">
        <v>719</v>
      </c>
      <c r="C1" t="s">
        <v>720</v>
      </c>
      <c r="D1" t="s">
        <v>721</v>
      </c>
      <c r="E1" t="s">
        <v>722</v>
      </c>
      <c r="F1" t="s">
        <v>723</v>
      </c>
      <c r="G1" t="s">
        <v>724</v>
      </c>
      <c r="H1" t="s">
        <v>725</v>
      </c>
      <c r="I1" t="s">
        <v>726</v>
      </c>
      <c r="J1" t="s">
        <v>727</v>
      </c>
      <c r="K1" t="s">
        <v>728</v>
      </c>
      <c r="L1" t="s">
        <v>729</v>
      </c>
      <c r="M1" t="s">
        <v>730</v>
      </c>
      <c r="N1" t="s">
        <v>731</v>
      </c>
      <c r="O1" t="s">
        <v>732</v>
      </c>
      <c r="P1" t="s">
        <v>733</v>
      </c>
      <c r="Q1" t="s">
        <v>734</v>
      </c>
      <c r="R1" t="s">
        <v>735</v>
      </c>
      <c r="S1" t="s">
        <v>736</v>
      </c>
      <c r="T1" t="s">
        <v>737</v>
      </c>
      <c r="U1" t="s">
        <v>738</v>
      </c>
      <c r="V1" t="s">
        <v>739</v>
      </c>
      <c r="W1" t="s">
        <v>740</v>
      </c>
      <c r="X1" t="s">
        <v>741</v>
      </c>
      <c r="Y1" t="s">
        <v>742</v>
      </c>
      <c r="Z1" t="s">
        <v>743</v>
      </c>
      <c r="AA1" t="s">
        <v>744</v>
      </c>
      <c r="AB1" t="s">
        <v>745</v>
      </c>
      <c r="AC1" t="s">
        <v>746</v>
      </c>
      <c r="AD1" t="s">
        <v>747</v>
      </c>
      <c r="AE1" t="s">
        <v>748</v>
      </c>
      <c r="AF1" t="s">
        <v>749</v>
      </c>
      <c r="AG1" t="s">
        <v>750</v>
      </c>
      <c r="AH1" t="s">
        <v>751</v>
      </c>
      <c r="AI1" t="s">
        <v>752</v>
      </c>
      <c r="AJ1" t="s">
        <v>753</v>
      </c>
      <c r="AK1" t="s">
        <v>754</v>
      </c>
    </row>
    <row r="2" spans="1:37" x14ac:dyDescent="0.25">
      <c r="B2" t="s">
        <v>755</v>
      </c>
      <c r="C2" s="654">
        <f>'Operating Pro Forma'!G6</f>
        <v>0</v>
      </c>
      <c r="D2" s="654">
        <f>'Operating Pro Forma'!G7</f>
        <v>0</v>
      </c>
      <c r="E2" s="654">
        <f>'Operating Pro Forma'!G15</f>
        <v>0</v>
      </c>
      <c r="F2" s="654">
        <f>'Operating Pro Forma'!G16</f>
        <v>0</v>
      </c>
      <c r="G2" s="654">
        <f>'Operating Pro Forma'!G17</f>
        <v>0</v>
      </c>
      <c r="H2" s="654">
        <f>'Operating Pro Forma'!G18</f>
        <v>0</v>
      </c>
      <c r="I2" s="654">
        <f>'Operating Pro Forma'!G19</f>
        <v>0</v>
      </c>
      <c r="J2" s="654">
        <f>'Operating Pro Forma'!G20</f>
        <v>0</v>
      </c>
      <c r="K2" s="654">
        <f>'Operating Pro Forma'!G21</f>
        <v>0</v>
      </c>
      <c r="L2" s="654">
        <f>'Operating Pro Forma'!G22</f>
        <v>0</v>
      </c>
      <c r="M2" s="654">
        <f>'Operating Pro Forma'!G23</f>
        <v>0</v>
      </c>
      <c r="N2" s="654">
        <f>'Operating Pro Forma'!G24</f>
        <v>0</v>
      </c>
      <c r="O2" s="654">
        <f>'Operating Pro Forma'!G25</f>
        <v>0</v>
      </c>
      <c r="P2" s="654">
        <f>'Operating Pro Forma'!G26</f>
        <v>0</v>
      </c>
      <c r="Q2" s="654">
        <f>'Operating Pro Forma'!G27</f>
        <v>0</v>
      </c>
      <c r="R2" s="654">
        <f>'Operating Pro Forma'!G28</f>
        <v>0</v>
      </c>
      <c r="S2" s="654">
        <f>'Operating Pro Forma'!G29</f>
        <v>0</v>
      </c>
      <c r="T2" s="654">
        <f>'Operating Pro Forma'!G30</f>
        <v>0</v>
      </c>
      <c r="U2" s="654">
        <f>'Operating Pro Forma'!G31</f>
        <v>0</v>
      </c>
      <c r="V2" s="654">
        <f>'Operating Pro Forma'!G32</f>
        <v>0</v>
      </c>
      <c r="W2" s="654">
        <f>'Operating Pro Forma'!G33</f>
        <v>0</v>
      </c>
      <c r="X2" s="654">
        <f>'Operating Pro Forma'!G34</f>
        <v>0</v>
      </c>
      <c r="Y2" s="654">
        <f>'Operating Pro Forma'!G35</f>
        <v>0</v>
      </c>
      <c r="Z2" s="654">
        <f>'Operating Pro Forma'!G38</f>
        <v>0</v>
      </c>
      <c r="AA2" s="654">
        <f>'Operating Pro Forma'!G39</f>
        <v>0</v>
      </c>
      <c r="AB2" s="654">
        <f>'Operating Pro Forma'!G47</f>
        <v>0</v>
      </c>
      <c r="AC2" s="654">
        <f>'Operating Pro Forma'!G48</f>
        <v>0</v>
      </c>
      <c r="AD2" s="660">
        <f>'Operating Pro Forma'!G49</f>
        <v>0</v>
      </c>
    </row>
    <row r="3" spans="1:37" x14ac:dyDescent="0.25">
      <c r="B3" t="s">
        <v>756</v>
      </c>
      <c r="C3" s="654">
        <f>'Operating Pro Forma'!H6</f>
        <v>0</v>
      </c>
      <c r="D3" s="654">
        <f>'Operating Pro Forma'!H7</f>
        <v>0</v>
      </c>
      <c r="AB3" s="654">
        <f>'Operating Pro Forma'!H47</f>
        <v>0</v>
      </c>
      <c r="AC3" s="654">
        <f>'Operating Pro Forma'!H48</f>
        <v>0</v>
      </c>
      <c r="AD3" s="660">
        <f>'Operating Pro Forma'!H49</f>
        <v>0</v>
      </c>
    </row>
    <row r="4" spans="1:37" x14ac:dyDescent="0.25">
      <c r="B4" t="s">
        <v>757</v>
      </c>
      <c r="C4" s="654">
        <f>'Operating Pro Forma'!I6</f>
        <v>0</v>
      </c>
      <c r="D4" s="654">
        <f>'Operating Pro Forma'!I7</f>
        <v>0</v>
      </c>
      <c r="AB4" s="654">
        <f>'Operating Pro Forma'!I47</f>
        <v>0</v>
      </c>
      <c r="AC4" s="654">
        <f>'Operating Pro Forma'!I48</f>
        <v>0</v>
      </c>
      <c r="AD4" s="660">
        <f>'Operating Pro Forma'!I49</f>
        <v>0</v>
      </c>
    </row>
    <row r="5" spans="1:37" x14ac:dyDescent="0.25">
      <c r="B5" t="s">
        <v>758</v>
      </c>
      <c r="C5" s="654">
        <f>'Operating Pro Forma'!J6</f>
        <v>0</v>
      </c>
      <c r="D5" s="654">
        <f>'Operating Pro Forma'!J7</f>
        <v>0</v>
      </c>
      <c r="AB5" s="654">
        <f>'Operating Pro Forma'!J47</f>
        <v>0</v>
      </c>
      <c r="AC5" s="654">
        <f>'Operating Pro Forma'!J48</f>
        <v>0</v>
      </c>
      <c r="AD5" s="660">
        <f>'Operating Pro Forma'!J49</f>
        <v>0</v>
      </c>
    </row>
    <row r="6" spans="1:37" x14ac:dyDescent="0.25">
      <c r="B6" t="s">
        <v>759</v>
      </c>
      <c r="C6" s="654">
        <f>'Operating Pro Forma'!K6</f>
        <v>0</v>
      </c>
      <c r="D6" s="654">
        <f>'Operating Pro Forma'!K7</f>
        <v>0</v>
      </c>
      <c r="AB6" s="654">
        <f>'Operating Pro Forma'!K47</f>
        <v>0</v>
      </c>
      <c r="AC6" s="654">
        <f>'Operating Pro Forma'!K48</f>
        <v>0</v>
      </c>
      <c r="AD6" s="660">
        <f>'Operating Pro Forma'!K49</f>
        <v>0</v>
      </c>
    </row>
    <row r="7" spans="1:37" x14ac:dyDescent="0.25">
      <c r="B7" t="s">
        <v>760</v>
      </c>
      <c r="C7" s="654">
        <f>'Operating Pro Forma'!L6</f>
        <v>0</v>
      </c>
      <c r="D7" s="654">
        <f>'Operating Pro Forma'!L7</f>
        <v>0</v>
      </c>
      <c r="AB7" s="654">
        <f>'Operating Pro Forma'!L47</f>
        <v>0</v>
      </c>
      <c r="AC7" s="654">
        <f>'Operating Pro Forma'!L48</f>
        <v>0</v>
      </c>
      <c r="AD7" s="660">
        <f>'Operating Pro Forma'!L49</f>
        <v>0</v>
      </c>
    </row>
    <row r="8" spans="1:37" x14ac:dyDescent="0.25">
      <c r="B8" t="s">
        <v>761</v>
      </c>
      <c r="C8" s="654">
        <f>'Operating Pro Forma'!M6</f>
        <v>0</v>
      </c>
      <c r="D8" s="654">
        <f>'Operating Pro Forma'!M7</f>
        <v>0</v>
      </c>
      <c r="AB8" s="660">
        <f>'Operating Pro Forma'!M47</f>
        <v>0</v>
      </c>
      <c r="AC8" s="660">
        <f>'Operating Pro Forma'!M48</f>
        <v>0</v>
      </c>
      <c r="AD8" s="660">
        <f>'Operating Pro Forma'!M49</f>
        <v>0</v>
      </c>
    </row>
    <row r="9" spans="1:37" x14ac:dyDescent="0.25">
      <c r="B9" t="s">
        <v>762</v>
      </c>
      <c r="C9" s="654">
        <f>'Operating Pro Forma'!F60</f>
        <v>0</v>
      </c>
      <c r="D9" s="654">
        <f>'Operating Pro Forma'!F61</f>
        <v>0</v>
      </c>
      <c r="AB9" s="654">
        <f>'Operating Pro Forma'!F101</f>
        <v>0</v>
      </c>
      <c r="AC9" s="654">
        <f>'Operating Pro Forma'!F102</f>
        <v>0</v>
      </c>
      <c r="AD9" s="654">
        <f>'Operating Pro Forma'!F103</f>
        <v>0</v>
      </c>
    </row>
    <row r="10" spans="1:37" x14ac:dyDescent="0.25">
      <c r="B10" t="s">
        <v>763</v>
      </c>
      <c r="C10" s="654">
        <f>'Operating Pro Forma'!G60</f>
        <v>0</v>
      </c>
      <c r="D10" s="654">
        <f>'Operating Pro Forma'!G61</f>
        <v>0</v>
      </c>
      <c r="AB10" s="654">
        <f>'Operating Pro Forma'!G101</f>
        <v>0</v>
      </c>
      <c r="AC10" s="654">
        <f>'Operating Pro Forma'!G102</f>
        <v>0</v>
      </c>
      <c r="AD10" s="660">
        <f>'Operating Pro Forma'!G103</f>
        <v>0</v>
      </c>
    </row>
    <row r="11" spans="1:37" x14ac:dyDescent="0.25">
      <c r="B11" t="s">
        <v>693</v>
      </c>
      <c r="C11" s="654">
        <f>'Operating Pro Forma'!H60</f>
        <v>0</v>
      </c>
      <c r="D11" s="654">
        <f>'Operating Pro Forma'!H61</f>
        <v>0</v>
      </c>
      <c r="AB11" s="654">
        <f>'Operating Pro Forma'!H101</f>
        <v>0</v>
      </c>
      <c r="AC11" s="654">
        <f>'Operating Pro Forma'!H102</f>
        <v>0</v>
      </c>
      <c r="AD11" s="660">
        <f>'Operating Pro Forma'!H103</f>
        <v>0</v>
      </c>
    </row>
    <row r="12" spans="1:37" x14ac:dyDescent="0.25">
      <c r="B12" t="s">
        <v>694</v>
      </c>
      <c r="C12" s="654">
        <f>'Operating Pro Forma'!I60</f>
        <v>0</v>
      </c>
      <c r="D12" s="654">
        <f>'Operating Pro Forma'!I61</f>
        <v>0</v>
      </c>
      <c r="AB12" s="654">
        <f>'Operating Pro Forma'!I101</f>
        <v>0</v>
      </c>
      <c r="AC12" s="654">
        <f>'Operating Pro Forma'!I102</f>
        <v>0</v>
      </c>
      <c r="AD12" s="660">
        <f>'Operating Pro Forma'!I103</f>
        <v>0</v>
      </c>
    </row>
    <row r="13" spans="1:37" x14ac:dyDescent="0.25">
      <c r="B13" t="s">
        <v>695</v>
      </c>
      <c r="C13" s="654">
        <f>'Operating Pro Forma'!J60</f>
        <v>0</v>
      </c>
      <c r="D13" s="654">
        <f>'Operating Pro Forma'!J61</f>
        <v>0</v>
      </c>
      <c r="AB13" s="654">
        <f>'Operating Pro Forma'!J101</f>
        <v>0</v>
      </c>
      <c r="AC13" s="654">
        <f>'Operating Pro Forma'!J102</f>
        <v>0</v>
      </c>
      <c r="AD13" s="660">
        <f>'Operating Pro Forma'!J103</f>
        <v>0</v>
      </c>
    </row>
    <row r="14" spans="1:37" x14ac:dyDescent="0.25">
      <c r="B14" t="s">
        <v>696</v>
      </c>
      <c r="C14" s="654">
        <f>'Operating Pro Forma'!K60</f>
        <v>0</v>
      </c>
      <c r="D14" s="654">
        <f>'Operating Pro Forma'!K61</f>
        <v>0</v>
      </c>
      <c r="AB14" s="654">
        <f>'Operating Pro Forma'!K101</f>
        <v>0</v>
      </c>
      <c r="AC14" s="654">
        <f>'Operating Pro Forma'!K102</f>
        <v>0</v>
      </c>
      <c r="AD14" s="660">
        <f>'Operating Pro Forma'!K103</f>
        <v>0</v>
      </c>
    </row>
    <row r="15" spans="1:37" x14ac:dyDescent="0.25">
      <c r="B15" t="s">
        <v>697</v>
      </c>
      <c r="C15" s="654">
        <f>'Operating Pro Forma'!L60</f>
        <v>0</v>
      </c>
      <c r="D15" s="654">
        <f>'Operating Pro Forma'!L61</f>
        <v>0</v>
      </c>
      <c r="AB15" s="654">
        <f>'Operating Pro Forma'!L101</f>
        <v>0</v>
      </c>
      <c r="AC15" s="654">
        <f>'Operating Pro Forma'!L102</f>
        <v>0</v>
      </c>
      <c r="AD15" s="660">
        <f>'Operating Pro Forma'!L103</f>
        <v>0</v>
      </c>
    </row>
    <row r="16" spans="1:37" x14ac:dyDescent="0.25">
      <c r="B16" t="s">
        <v>698</v>
      </c>
      <c r="C16" s="654">
        <f>'Operating Pro Forma'!M60</f>
        <v>0</v>
      </c>
      <c r="D16" s="654">
        <f>'Operating Pro Forma'!M61</f>
        <v>0</v>
      </c>
      <c r="AB16" s="654">
        <f>'Operating Pro Forma'!M101</f>
        <v>0</v>
      </c>
      <c r="AC16" s="654">
        <f>'Operating Pro Forma'!M102</f>
        <v>0</v>
      </c>
      <c r="AD16" s="660">
        <f>'Operating Pro Forma'!M103</f>
        <v>0</v>
      </c>
    </row>
  </sheetData>
  <sheetProtection algorithmName="SHA-512" hashValue="qa+PdtK9Iw2kJ5QLRCx7q0GoknakINIgGsSOm7MLDjvrfrnXmTI/RVhTt7Cq8juMrLmp79XRQWa6uA+EF3jyJg==" saltValue="JdhwCa80IxrTrcuL8JeezQ=="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Y128"/>
  <sheetViews>
    <sheetView showGridLines="0" tabSelected="1" topLeftCell="A80" zoomScale="80" zoomScaleNormal="80" workbookViewId="0">
      <selection activeCell="Q113" sqref="Q113"/>
    </sheetView>
  </sheetViews>
  <sheetFormatPr defaultColWidth="8.85546875" defaultRowHeight="15" x14ac:dyDescent="0.25"/>
  <cols>
    <col min="1" max="1" width="1.5703125" style="239" customWidth="1"/>
    <col min="2" max="2" width="3.42578125" style="239" customWidth="1"/>
    <col min="3" max="3" width="2.28515625" style="239" customWidth="1"/>
    <col min="4" max="4" width="2.85546875" style="239" customWidth="1"/>
    <col min="5" max="5" width="10.5703125" style="239" customWidth="1"/>
    <col min="6" max="6" width="10" style="239" customWidth="1"/>
    <col min="7" max="7" width="10.85546875" style="239" customWidth="1"/>
    <col min="8" max="8" width="12.42578125" style="239" customWidth="1"/>
    <col min="9" max="9" width="9.85546875" style="239" customWidth="1"/>
    <col min="10" max="10" width="7.42578125" style="239" customWidth="1"/>
    <col min="11" max="11" width="16" style="239" customWidth="1"/>
    <col min="12" max="12" width="8.5703125" style="239" customWidth="1"/>
    <col min="13" max="13" width="13.85546875" style="239" customWidth="1"/>
    <col min="14" max="14" width="12.7109375" style="239" customWidth="1"/>
    <col min="15" max="15" width="3.42578125" style="239" customWidth="1"/>
    <col min="16" max="16384" width="8.85546875" style="239"/>
  </cols>
  <sheetData>
    <row r="1" spans="1:15" s="190" customFormat="1" ht="18.75" customHeight="1" x14ac:dyDescent="0.2">
      <c r="A1" s="979" t="s">
        <v>49</v>
      </c>
      <c r="B1" s="979"/>
      <c r="C1" s="979"/>
      <c r="D1" s="979"/>
      <c r="E1" s="979"/>
      <c r="F1" s="979"/>
      <c r="G1" s="979"/>
      <c r="H1" s="979"/>
      <c r="I1" s="979"/>
      <c r="J1" s="979"/>
      <c r="K1" s="979"/>
      <c r="L1" s="979"/>
      <c r="M1" s="979"/>
      <c r="N1" s="979"/>
    </row>
    <row r="2" spans="1:15" ht="18.75" x14ac:dyDescent="0.3">
      <c r="B2" s="964" t="s">
        <v>764</v>
      </c>
      <c r="C2" s="964"/>
      <c r="D2" s="964"/>
      <c r="E2" s="964"/>
      <c r="F2" s="964"/>
      <c r="G2" s="964"/>
      <c r="H2" s="964"/>
      <c r="I2" s="964"/>
      <c r="J2" s="964"/>
      <c r="K2" s="964"/>
      <c r="L2" s="964"/>
      <c r="M2" s="964"/>
      <c r="N2" s="964"/>
    </row>
    <row r="3" spans="1:15" x14ac:dyDescent="0.25">
      <c r="B3" s="597"/>
      <c r="C3" s="597"/>
      <c r="D3" s="597"/>
      <c r="E3" s="597"/>
      <c r="F3" s="597"/>
      <c r="G3" s="597"/>
      <c r="H3" s="597"/>
      <c r="I3" s="597"/>
      <c r="J3" s="597"/>
      <c r="K3" s="597"/>
      <c r="L3" s="597"/>
      <c r="M3" s="597"/>
      <c r="N3" s="597"/>
    </row>
    <row r="4" spans="1:15" ht="4.5" customHeight="1" x14ac:dyDescent="0.25">
      <c r="B4" s="754"/>
      <c r="C4" s="755"/>
      <c r="D4" s="755"/>
      <c r="E4" s="755"/>
      <c r="F4" s="755"/>
      <c r="G4" s="755"/>
      <c r="H4" s="755"/>
      <c r="I4" s="755"/>
      <c r="J4" s="755"/>
      <c r="K4" s="755"/>
      <c r="L4" s="755"/>
      <c r="M4" s="755"/>
      <c r="N4" s="756"/>
    </row>
    <row r="5" spans="1:15" s="598" customFormat="1" x14ac:dyDescent="0.25">
      <c r="B5" s="1117" t="s">
        <v>765</v>
      </c>
      <c r="C5" s="1118"/>
      <c r="D5" s="1118"/>
      <c r="E5" s="1118"/>
      <c r="F5" s="1118"/>
      <c r="G5" s="1118"/>
      <c r="H5" s="1118"/>
      <c r="I5" s="1118"/>
      <c r="J5" s="1118"/>
      <c r="K5" s="1118"/>
      <c r="L5" s="1118"/>
      <c r="M5" s="1118"/>
      <c r="N5" s="1119"/>
    </row>
    <row r="7" spans="1:15" x14ac:dyDescent="0.25">
      <c r="B7" s="674" t="s">
        <v>766</v>
      </c>
      <c r="C7" s="667"/>
      <c r="D7" s="668"/>
      <c r="E7" s="667"/>
      <c r="F7" s="668"/>
      <c r="H7" s="675" t="s">
        <v>767</v>
      </c>
      <c r="I7" s="669"/>
      <c r="J7" s="611"/>
      <c r="M7" s="676" t="s">
        <v>768</v>
      </c>
      <c r="N7" s="670"/>
      <c r="O7" s="611"/>
    </row>
    <row r="8" spans="1:15" ht="14.25" customHeight="1" thickBot="1" x14ac:dyDescent="0.3">
      <c r="B8" s="604"/>
      <c r="C8" s="666"/>
      <c r="D8" s="604"/>
      <c r="E8" s="604"/>
      <c r="F8" s="604"/>
      <c r="G8" s="604"/>
      <c r="H8" s="604"/>
      <c r="I8" s="604"/>
      <c r="J8" s="604"/>
      <c r="K8" s="604"/>
      <c r="L8" s="604"/>
      <c r="M8" s="604"/>
      <c r="N8" s="604"/>
    </row>
    <row r="9" spans="1:15" ht="14.25" customHeight="1" x14ac:dyDescent="0.25">
      <c r="C9" s="748"/>
      <c r="N9" s="1116" t="s">
        <v>784</v>
      </c>
    </row>
    <row r="10" spans="1:15" x14ac:dyDescent="0.25">
      <c r="B10" s="612" t="s">
        <v>769</v>
      </c>
      <c r="C10" s="600" t="s">
        <v>770</v>
      </c>
      <c r="N10" s="1116"/>
    </row>
    <row r="11" spans="1:15" x14ac:dyDescent="0.25">
      <c r="M11" s="601" t="s">
        <v>771</v>
      </c>
      <c r="N11" s="671">
        <f>IF(I26&lt;=-0.25,10,IF(I26&lt;=-0.225,9,IF(I26&lt;=-0.2,8,IF(I26&lt;=-0.175,7,IF(I26&lt;=-0.15,6,IF(I26&lt;=-0.125,5,IF(I26&lt;=-0.1,4,IF(I26&lt;=-0.075,3,IF(I26&lt;=-0.05,2,IF(I26&lt;=-0.025,1,IF(I26&gt;=0,0)))))))))))</f>
        <v>0</v>
      </c>
    </row>
    <row r="12" spans="1:15" s="623" customFormat="1" ht="27.75" customHeight="1" x14ac:dyDescent="0.25">
      <c r="A12" s="239"/>
      <c r="B12" s="801"/>
      <c r="C12" s="1123" t="s">
        <v>772</v>
      </c>
      <c r="D12" s="1123"/>
      <c r="E12" s="1123"/>
      <c r="F12" s="1123"/>
      <c r="G12" s="1123"/>
      <c r="H12" s="1123"/>
      <c r="I12" s="1123"/>
      <c r="J12" s="1123"/>
      <c r="K12" s="1123"/>
      <c r="L12" s="1123"/>
      <c r="M12" s="1123"/>
      <c r="N12" s="1123"/>
    </row>
    <row r="13" spans="1:15" x14ac:dyDescent="0.25">
      <c r="F13" s="612"/>
    </row>
    <row r="14" spans="1:15" x14ac:dyDescent="0.25">
      <c r="F14" s="239" t="s">
        <v>773</v>
      </c>
      <c r="H14" s="616"/>
      <c r="I14" s="1124">
        <f>'TDC Limit Calc'!M27</f>
        <v>0</v>
      </c>
      <c r="J14" s="1125"/>
      <c r="K14" s="615" t="s">
        <v>950</v>
      </c>
      <c r="L14" s="615"/>
    </row>
    <row r="15" spans="1:15" x14ac:dyDescent="0.25">
      <c r="F15" s="239" t="s">
        <v>774</v>
      </c>
      <c r="G15" s="617"/>
      <c r="H15" s="625"/>
      <c r="I15" s="1124">
        <f>SUM(MIN(SUM(I23:I24),0.1*I14),I18)</f>
        <v>0</v>
      </c>
      <c r="J15" s="1125"/>
      <c r="L15" s="615"/>
    </row>
    <row r="16" spans="1:15" x14ac:dyDescent="0.25">
      <c r="F16" s="239" t="s">
        <v>775</v>
      </c>
      <c r="G16" s="617"/>
      <c r="H16" s="616"/>
      <c r="I16" s="1124">
        <f>I14-I15</f>
        <v>0</v>
      </c>
      <c r="J16" s="1125"/>
      <c r="L16" s="615"/>
    </row>
    <row r="17" spans="2:14" ht="6.75" customHeight="1" x14ac:dyDescent="0.25">
      <c r="G17" s="617"/>
      <c r="H17" s="616"/>
      <c r="I17" s="817"/>
      <c r="J17" s="817"/>
      <c r="L17" s="615"/>
    </row>
    <row r="18" spans="2:14" x14ac:dyDescent="0.25">
      <c r="F18" s="759" t="s">
        <v>776</v>
      </c>
      <c r="G18" s="617"/>
      <c r="H18" s="616"/>
      <c r="I18" s="1124">
        <f>SUM(I19:J21)</f>
        <v>0</v>
      </c>
      <c r="J18" s="1125"/>
      <c r="K18" s="615"/>
      <c r="L18" s="615"/>
    </row>
    <row r="19" spans="2:14" x14ac:dyDescent="0.25">
      <c r="F19" s="759" t="s">
        <v>777</v>
      </c>
      <c r="G19" s="617"/>
      <c r="H19" s="616"/>
      <c r="I19" s="1128">
        <v>0</v>
      </c>
      <c r="J19" s="1129"/>
      <c r="K19" s="615"/>
      <c r="L19" s="615"/>
    </row>
    <row r="20" spans="2:14" x14ac:dyDescent="0.25">
      <c r="F20" s="759" t="s">
        <v>778</v>
      </c>
      <c r="G20" s="617"/>
      <c r="H20" s="616"/>
      <c r="I20" s="1128">
        <v>0</v>
      </c>
      <c r="J20" s="1129"/>
      <c r="K20" s="615"/>
      <c r="L20" s="615"/>
    </row>
    <row r="21" spans="2:14" x14ac:dyDescent="0.25">
      <c r="F21" s="759" t="s">
        <v>779</v>
      </c>
      <c r="G21" s="617"/>
      <c r="H21" s="616"/>
      <c r="I21" s="1128">
        <v>0</v>
      </c>
      <c r="J21" s="1129"/>
      <c r="K21" s="615"/>
      <c r="L21" s="615"/>
    </row>
    <row r="22" spans="2:14" ht="7.5" customHeight="1" x14ac:dyDescent="0.25">
      <c r="F22" s="759"/>
      <c r="G22" s="617"/>
      <c r="H22" s="616"/>
      <c r="I22" s="818"/>
      <c r="J22" s="818"/>
      <c r="K22" s="615"/>
      <c r="L22" s="615"/>
    </row>
    <row r="23" spans="2:14" x14ac:dyDescent="0.25">
      <c r="B23" s="1130"/>
      <c r="C23" s="1004"/>
      <c r="D23" s="1004"/>
      <c r="E23" s="1004"/>
      <c r="F23" s="759" t="s">
        <v>780</v>
      </c>
      <c r="G23" s="617"/>
      <c r="H23" s="616"/>
      <c r="I23" s="1128">
        <v>0</v>
      </c>
      <c r="J23" s="1129"/>
      <c r="K23" s="1131" t="s">
        <v>781</v>
      </c>
      <c r="L23" s="1132"/>
      <c r="M23" s="1133"/>
    </row>
    <row r="24" spans="2:14" x14ac:dyDescent="0.25">
      <c r="B24" s="1004"/>
      <c r="C24" s="1004"/>
      <c r="D24" s="1004"/>
      <c r="E24" s="1004"/>
      <c r="F24" s="759" t="s">
        <v>782</v>
      </c>
      <c r="G24" s="617"/>
      <c r="H24" s="616"/>
      <c r="I24" s="1128">
        <v>0</v>
      </c>
      <c r="J24" s="1129"/>
      <c r="K24" s="1134"/>
      <c r="L24" s="1133"/>
      <c r="M24" s="1133"/>
    </row>
    <row r="25" spans="2:14" ht="7.5" customHeight="1" x14ac:dyDescent="0.25">
      <c r="B25" s="765"/>
      <c r="C25" s="765"/>
      <c r="D25" s="765"/>
      <c r="E25" s="765"/>
      <c r="F25" s="759"/>
      <c r="G25" s="617"/>
      <c r="H25" s="815"/>
      <c r="I25" s="816"/>
      <c r="J25" s="818"/>
      <c r="K25" s="814"/>
      <c r="L25" s="814"/>
      <c r="M25" s="814"/>
    </row>
    <row r="26" spans="2:14" x14ac:dyDescent="0.25">
      <c r="F26" s="239" t="s">
        <v>783</v>
      </c>
      <c r="G26" s="617"/>
      <c r="H26" s="616"/>
      <c r="I26" s="1126">
        <f>IFERROR(I16/'TDC Limit Calc'!M21-1,0)</f>
        <v>0</v>
      </c>
      <c r="J26" s="1127"/>
      <c r="K26" s="623"/>
      <c r="L26" s="623"/>
    </row>
    <row r="27" spans="2:14" ht="14.25" customHeight="1" thickBot="1" x14ac:dyDescent="0.3">
      <c r="B27" s="604"/>
      <c r="C27" s="604"/>
      <c r="D27" s="604"/>
      <c r="E27" s="604"/>
      <c r="F27" s="604"/>
      <c r="G27" s="604"/>
      <c r="H27" s="604"/>
      <c r="I27" s="604"/>
      <c r="J27" s="604"/>
      <c r="K27" s="604"/>
      <c r="L27" s="604"/>
      <c r="M27" s="604"/>
      <c r="N27" s="604"/>
    </row>
    <row r="28" spans="2:14" ht="15" customHeight="1" x14ac:dyDescent="0.25">
      <c r="M28" s="1121"/>
      <c r="N28" s="1116" t="s">
        <v>784</v>
      </c>
    </row>
    <row r="29" spans="2:14" x14ac:dyDescent="0.25">
      <c r="B29" s="600" t="s">
        <v>785</v>
      </c>
      <c r="C29" s="600" t="s">
        <v>786</v>
      </c>
      <c r="M29" s="1122"/>
      <c r="N29" s="1116"/>
    </row>
    <row r="30" spans="2:14" x14ac:dyDescent="0.25">
      <c r="D30" s="600"/>
      <c r="F30" s="600"/>
      <c r="G30" s="600"/>
      <c r="H30" s="600"/>
      <c r="I30" s="600"/>
      <c r="J30" s="600"/>
      <c r="K30" s="600"/>
      <c r="L30" s="600"/>
      <c r="M30" s="601" t="s">
        <v>771</v>
      </c>
      <c r="N30" s="672">
        <f>IF(E34="100% of low-income units at 60% AMI - 0 points", 0)+IF(E34="70% of low-income units at 60% AMI, 30% at 50% AMI - 2 points",2)+IF(E34="50% of low-income units at 60% AMI, 50% at 50% AMI - 4 points",4)+IF(E34="30% of low-income units at 60% AMI, 70% at 50% AMI - 6 points",6)</f>
        <v>0</v>
      </c>
    </row>
    <row r="31" spans="2:14" ht="7.5" customHeight="1" x14ac:dyDescent="0.25">
      <c r="C31" s="600"/>
      <c r="D31" s="600"/>
      <c r="E31" s="600"/>
      <c r="F31" s="600"/>
      <c r="G31" s="600"/>
      <c r="H31" s="600"/>
      <c r="I31" s="600"/>
      <c r="J31" s="600"/>
      <c r="K31" s="600"/>
      <c r="L31" s="600"/>
      <c r="M31" s="602"/>
      <c r="N31" s="600"/>
    </row>
    <row r="32" spans="2:14" x14ac:dyDescent="0.25">
      <c r="C32" s="600" t="s">
        <v>787</v>
      </c>
      <c r="E32" s="600"/>
      <c r="F32" s="600"/>
      <c r="G32" s="600"/>
      <c r="H32" s="600"/>
      <c r="I32" s="600"/>
      <c r="J32" s="600"/>
      <c r="K32" s="600"/>
      <c r="L32" s="600"/>
      <c r="M32" s="602"/>
      <c r="N32" s="600"/>
    </row>
    <row r="33" spans="2:20" ht="6.75" customHeight="1" x14ac:dyDescent="0.25">
      <c r="C33" s="600"/>
      <c r="E33" s="600"/>
      <c r="F33" s="600"/>
      <c r="G33" s="600"/>
      <c r="H33" s="600"/>
      <c r="I33" s="600"/>
      <c r="J33" s="600"/>
      <c r="K33" s="600"/>
      <c r="L33" s="600"/>
      <c r="M33" s="602"/>
      <c r="N33" s="600"/>
    </row>
    <row r="34" spans="2:20" x14ac:dyDescent="0.25">
      <c r="C34" s="600"/>
      <c r="D34" s="603"/>
      <c r="E34" s="1138" t="s">
        <v>788</v>
      </c>
      <c r="F34" s="1139"/>
      <c r="G34" s="1139"/>
      <c r="H34" s="1139"/>
      <c r="I34" s="1139"/>
      <c r="J34" s="1139"/>
      <c r="K34" s="1140"/>
      <c r="L34" s="677"/>
      <c r="M34" s="677"/>
      <c r="N34" s="677"/>
    </row>
    <row r="35" spans="2:20" ht="15" customHeight="1" thickBot="1" x14ac:dyDescent="0.3">
      <c r="B35" s="604"/>
      <c r="C35" s="604"/>
      <c r="D35" s="604"/>
      <c r="E35" s="604"/>
      <c r="F35" s="604"/>
      <c r="G35" s="604"/>
      <c r="H35" s="604"/>
      <c r="I35" s="605"/>
      <c r="J35" s="606"/>
      <c r="K35" s="604"/>
      <c r="L35" s="604"/>
      <c r="M35" s="604"/>
      <c r="N35" s="604"/>
    </row>
    <row r="36" spans="2:20" x14ac:dyDescent="0.25">
      <c r="I36" s="607"/>
      <c r="J36" s="600"/>
      <c r="N36" s="1116" t="s">
        <v>784</v>
      </c>
    </row>
    <row r="37" spans="2:20" x14ac:dyDescent="0.25">
      <c r="B37" s="600" t="s">
        <v>789</v>
      </c>
      <c r="C37" s="600" t="s">
        <v>790</v>
      </c>
      <c r="D37" s="600"/>
      <c r="F37" s="600"/>
      <c r="G37" s="600"/>
      <c r="H37" s="600"/>
      <c r="I37" s="600"/>
      <c r="J37" s="600"/>
      <c r="K37" s="600"/>
      <c r="L37" s="600"/>
      <c r="N37" s="1116"/>
    </row>
    <row r="38" spans="2:20" ht="15" customHeight="1" x14ac:dyDescent="0.25">
      <c r="C38" s="600"/>
      <c r="D38" s="600"/>
      <c r="E38" s="600"/>
      <c r="F38" s="600"/>
      <c r="G38" s="600"/>
      <c r="H38" s="600"/>
      <c r="I38" s="600"/>
      <c r="J38" s="600"/>
      <c r="K38" s="600"/>
      <c r="L38" s="600"/>
      <c r="M38" s="601" t="s">
        <v>771</v>
      </c>
      <c r="N38" s="761">
        <f>IF(E42='hidden - ScoringLists'!B145, 2, IF(E42='hidden - ScoringLists'!B146, 2, IF(E42='hidden - ScoringLists'!B147, 2, 0)))</f>
        <v>0</v>
      </c>
    </row>
    <row r="39" spans="2:20" ht="7.5" customHeight="1" x14ac:dyDescent="0.25">
      <c r="C39" s="1120" t="s">
        <v>930</v>
      </c>
      <c r="D39" s="1120"/>
      <c r="E39" s="1120"/>
      <c r="F39" s="1120"/>
      <c r="G39" s="1120"/>
      <c r="H39" s="1120"/>
      <c r="I39" s="1120"/>
      <c r="J39" s="1120"/>
      <c r="K39" s="1120"/>
      <c r="L39" s="1120"/>
      <c r="M39" s="1120"/>
      <c r="N39" s="1120"/>
    </row>
    <row r="40" spans="2:20" ht="15" customHeight="1" x14ac:dyDescent="0.25">
      <c r="C40" s="1120"/>
      <c r="D40" s="1120"/>
      <c r="E40" s="1120"/>
      <c r="F40" s="1120"/>
      <c r="G40" s="1120"/>
      <c r="H40" s="1120"/>
      <c r="I40" s="1120"/>
      <c r="J40" s="1120"/>
      <c r="K40" s="1120"/>
      <c r="L40" s="1120"/>
      <c r="M40" s="1120"/>
      <c r="N40" s="1120"/>
      <c r="O40" s="801"/>
    </row>
    <row r="41" spans="2:20" ht="4.5" customHeight="1" x14ac:dyDescent="0.25">
      <c r="E41" s="801"/>
      <c r="F41" s="801"/>
      <c r="G41" s="801"/>
      <c r="H41" s="801"/>
      <c r="I41" s="600" t="s">
        <v>83</v>
      </c>
      <c r="J41" s="801"/>
      <c r="K41" s="801"/>
      <c r="L41" s="801"/>
      <c r="M41" s="801"/>
      <c r="N41" s="801"/>
      <c r="O41" s="801"/>
    </row>
    <row r="42" spans="2:20" ht="15" customHeight="1" x14ac:dyDescent="0.25">
      <c r="C42" s="600"/>
      <c r="D42" s="600"/>
      <c r="E42" s="1138" t="s">
        <v>931</v>
      </c>
      <c r="F42" s="1139"/>
      <c r="G42" s="1139"/>
      <c r="H42" s="1139"/>
      <c r="I42" s="1139"/>
      <c r="J42" s="1139"/>
      <c r="K42" s="1140"/>
    </row>
    <row r="43" spans="2:20" ht="15" customHeight="1" thickBot="1" x14ac:dyDescent="0.3">
      <c r="C43" s="604"/>
      <c r="D43" s="604"/>
      <c r="E43" s="609"/>
      <c r="F43" s="609"/>
      <c r="G43" s="609"/>
      <c r="H43" s="609"/>
      <c r="I43" s="609"/>
      <c r="J43" s="609"/>
      <c r="K43" s="609"/>
      <c r="L43" s="609"/>
      <c r="M43" s="609"/>
      <c r="N43" s="609"/>
      <c r="O43" s="610"/>
      <c r="P43" s="610"/>
      <c r="Q43" s="610"/>
      <c r="R43" s="610"/>
      <c r="S43" s="610"/>
      <c r="T43" s="610"/>
    </row>
    <row r="44" spans="2:20" ht="15.95" customHeight="1" x14ac:dyDescent="0.25">
      <c r="E44" s="610"/>
      <c r="F44" s="614"/>
      <c r="H44" s="610"/>
      <c r="I44" s="610" t="s">
        <v>791</v>
      </c>
      <c r="J44" s="610"/>
      <c r="K44" s="610"/>
      <c r="L44" s="610"/>
      <c r="M44" s="613"/>
      <c r="N44" s="1116" t="s">
        <v>784</v>
      </c>
    </row>
    <row r="45" spans="2:20" ht="14.25" customHeight="1" x14ac:dyDescent="0.25">
      <c r="B45" s="826" t="s">
        <v>792</v>
      </c>
      <c r="C45" s="1123" t="s">
        <v>793</v>
      </c>
      <c r="D45" s="1004"/>
      <c r="E45" s="1004"/>
      <c r="F45" s="1004"/>
      <c r="G45" s="1004"/>
      <c r="H45" s="1004"/>
      <c r="I45" s="1004"/>
      <c r="J45" s="1004"/>
      <c r="K45" s="1004"/>
      <c r="L45" s="765"/>
      <c r="N45" s="1116"/>
    </row>
    <row r="46" spans="2:20" ht="13.5" customHeight="1" x14ac:dyDescent="0.25">
      <c r="C46" s="1004"/>
      <c r="D46" s="1004"/>
      <c r="E46" s="1004"/>
      <c r="F46" s="1004"/>
      <c r="G46" s="1004"/>
      <c r="H46" s="1004"/>
      <c r="I46" s="1004"/>
      <c r="J46" s="1004"/>
      <c r="K46" s="1004"/>
      <c r="L46" s="765"/>
      <c r="M46" s="601" t="s">
        <v>771</v>
      </c>
      <c r="N46" s="763">
        <f>IF(E48='hidden - ScoringLists'!B21, 8, IF(E48='hidden - ScoringLists'!B22, 5, IF(E48='hidden - ScoringLists'!B23, 3, IF(E48='hidden - ScoringLists'!B24, 8, IF(E48='hidden - ScoringLists'!B25, 8, IF(E48='hidden - ScoringLists'!B26, 6,0))))))</f>
        <v>0</v>
      </c>
    </row>
    <row r="47" spans="2:20" ht="7.5" customHeight="1" x14ac:dyDescent="0.25">
      <c r="C47" s="765"/>
      <c r="D47" s="765"/>
      <c r="E47" s="765"/>
      <c r="F47" s="765"/>
      <c r="G47" s="765"/>
      <c r="H47" s="765"/>
      <c r="I47" s="765"/>
      <c r="J47" s="765"/>
      <c r="K47" s="765"/>
      <c r="L47" s="765"/>
    </row>
    <row r="48" spans="2:20" x14ac:dyDescent="0.25">
      <c r="C48" s="600"/>
      <c r="D48" s="612"/>
      <c r="E48" s="1135" t="s">
        <v>795</v>
      </c>
      <c r="F48" s="1136"/>
      <c r="G48" s="1136"/>
      <c r="H48" s="1136"/>
      <c r="I48" s="1136"/>
      <c r="J48" s="1136"/>
      <c r="K48" s="1137"/>
      <c r="L48" s="623"/>
      <c r="M48" s="623"/>
      <c r="N48" s="623"/>
    </row>
    <row r="49" spans="1:18" s="623" customFormat="1" ht="15" customHeight="1" thickBot="1" x14ac:dyDescent="0.3">
      <c r="A49" s="239"/>
      <c r="B49" s="239"/>
      <c r="C49" s="604"/>
      <c r="D49" s="619"/>
      <c r="E49" s="604"/>
      <c r="F49" s="604"/>
      <c r="G49" s="620"/>
      <c r="H49" s="621"/>
      <c r="I49" s="622"/>
      <c r="J49" s="622"/>
      <c r="K49" s="622"/>
      <c r="L49" s="622"/>
      <c r="M49" s="622"/>
      <c r="N49" s="624"/>
    </row>
    <row r="50" spans="1:18" x14ac:dyDescent="0.25">
      <c r="E50" s="615"/>
      <c r="H50" s="617"/>
      <c r="I50" s="616"/>
      <c r="J50" s="618"/>
      <c r="K50" s="618"/>
      <c r="L50" s="618"/>
      <c r="M50" s="618"/>
      <c r="N50" s="1116" t="s">
        <v>784</v>
      </c>
    </row>
    <row r="51" spans="1:18" x14ac:dyDescent="0.25">
      <c r="B51" s="600" t="s">
        <v>796</v>
      </c>
      <c r="C51" s="600" t="s">
        <v>797</v>
      </c>
      <c r="D51" s="600"/>
      <c r="F51" s="600"/>
      <c r="G51" s="600"/>
      <c r="H51" s="600"/>
      <c r="I51" s="600"/>
      <c r="J51" s="600"/>
      <c r="K51" s="600"/>
      <c r="L51" s="600"/>
      <c r="N51" s="1116"/>
    </row>
    <row r="52" spans="1:18" ht="15" customHeight="1" x14ac:dyDescent="0.25">
      <c r="C52" s="600"/>
      <c r="D52" s="600"/>
      <c r="E52" s="600"/>
      <c r="F52" s="600"/>
      <c r="G52" s="600"/>
      <c r="H52" s="600"/>
      <c r="I52" s="600"/>
      <c r="J52" s="600"/>
      <c r="K52" s="600"/>
      <c r="L52" s="600"/>
      <c r="M52" s="601" t="s">
        <v>771</v>
      </c>
      <c r="N52" s="763">
        <f>SUM(L56,L57,L58,L59,L62,L63,L64,L65,L69,L73)</f>
        <v>0</v>
      </c>
    </row>
    <row r="53" spans="1:18" ht="7.5" customHeight="1" x14ac:dyDescent="0.25">
      <c r="C53" s="600"/>
      <c r="D53" s="600"/>
      <c r="E53" s="600"/>
      <c r="F53" s="600"/>
      <c r="G53" s="600"/>
      <c r="H53" s="600"/>
      <c r="I53" s="600"/>
      <c r="J53" s="600"/>
      <c r="K53" s="600"/>
      <c r="L53" s="600"/>
      <c r="M53" s="601"/>
      <c r="N53" s="601"/>
    </row>
    <row r="54" spans="1:18" ht="15" customHeight="1" x14ac:dyDescent="0.25">
      <c r="C54" s="600" t="s">
        <v>918</v>
      </c>
      <c r="D54" s="600"/>
      <c r="E54" s="600"/>
      <c r="F54" s="600"/>
      <c r="G54" s="600"/>
      <c r="H54" s="600"/>
      <c r="I54" s="600"/>
      <c r="J54" s="600"/>
      <c r="K54" s="600"/>
      <c r="L54" s="600"/>
      <c r="M54" s="601"/>
      <c r="N54" s="601"/>
    </row>
    <row r="55" spans="1:18" ht="6.75" customHeight="1" x14ac:dyDescent="0.25">
      <c r="C55" s="600"/>
      <c r="D55" s="600"/>
      <c r="E55" s="600"/>
      <c r="F55" s="600"/>
      <c r="G55" s="600"/>
      <c r="H55" s="600"/>
      <c r="I55" s="600"/>
      <c r="J55" s="600"/>
      <c r="K55" s="600"/>
      <c r="L55" s="600"/>
      <c r="M55" s="608"/>
      <c r="N55" s="601"/>
    </row>
    <row r="56" spans="1:18" ht="15" customHeight="1" x14ac:dyDescent="0.25">
      <c r="C56" s="600"/>
      <c r="D56" s="600"/>
      <c r="E56" s="820"/>
      <c r="F56" s="824" t="s">
        <v>920</v>
      </c>
      <c r="G56" s="820"/>
      <c r="H56" s="600"/>
      <c r="I56" s="600"/>
      <c r="J56" s="600"/>
      <c r="K56" s="821" t="b">
        <v>0</v>
      </c>
      <c r="L56" s="819" t="b">
        <f>IF(K56, 8)</f>
        <v>0</v>
      </c>
      <c r="M56" s="608"/>
      <c r="N56" s="601"/>
    </row>
    <row r="57" spans="1:18" ht="15" customHeight="1" x14ac:dyDescent="0.25">
      <c r="C57" s="600"/>
      <c r="D57" s="600"/>
      <c r="E57" s="820"/>
      <c r="F57" s="823" t="s">
        <v>902</v>
      </c>
      <c r="G57" s="820"/>
      <c r="H57" s="600"/>
      <c r="I57" s="600"/>
      <c r="J57" s="600"/>
      <c r="K57" s="821" t="b">
        <v>0</v>
      </c>
      <c r="L57" s="819" t="b">
        <f>IF(K56, 0, IF(K57,4))</f>
        <v>0</v>
      </c>
      <c r="M57" s="608"/>
      <c r="N57" s="601"/>
    </row>
    <row r="58" spans="1:18" ht="15" customHeight="1" x14ac:dyDescent="0.25">
      <c r="C58" s="600"/>
      <c r="D58" s="600"/>
      <c r="E58" s="820"/>
      <c r="F58" s="823" t="s">
        <v>903</v>
      </c>
      <c r="G58" s="820"/>
      <c r="H58" s="600"/>
      <c r="I58" s="600"/>
      <c r="J58" s="600"/>
      <c r="K58" s="821" t="b">
        <v>0</v>
      </c>
      <c r="L58" s="819" t="b">
        <f>IF(K56,0,IF(K58,2))</f>
        <v>0</v>
      </c>
      <c r="M58" s="608"/>
      <c r="N58" s="601"/>
    </row>
    <row r="59" spans="1:18" ht="15" customHeight="1" x14ac:dyDescent="0.25">
      <c r="C59" s="600"/>
      <c r="D59" s="600"/>
      <c r="E59" s="820"/>
      <c r="F59" s="823" t="s">
        <v>904</v>
      </c>
      <c r="G59" s="820"/>
      <c r="H59" s="600"/>
      <c r="I59" s="600"/>
      <c r="J59" s="600"/>
      <c r="K59" s="821" t="b">
        <v>0</v>
      </c>
      <c r="L59" s="819" t="b">
        <f>IF(K56, 0, IF(K59,2))</f>
        <v>0</v>
      </c>
      <c r="M59" s="601"/>
      <c r="N59" s="601"/>
    </row>
    <row r="60" spans="1:18" ht="15" customHeight="1" x14ac:dyDescent="0.25">
      <c r="C60" s="600" t="s">
        <v>919</v>
      </c>
      <c r="D60" s="600"/>
      <c r="E60" s="600"/>
      <c r="F60" s="600"/>
      <c r="G60" s="600"/>
      <c r="H60" s="600"/>
      <c r="I60" s="600"/>
      <c r="J60" s="600"/>
      <c r="K60" s="819"/>
      <c r="L60" s="819"/>
      <c r="N60" s="601"/>
    </row>
    <row r="61" spans="1:18" ht="6.75" customHeight="1" x14ac:dyDescent="0.25">
      <c r="C61" s="600"/>
      <c r="D61" s="600"/>
      <c r="E61" s="600"/>
      <c r="F61" s="600"/>
      <c r="G61" s="600"/>
      <c r="H61" s="600"/>
      <c r="I61" s="600"/>
      <c r="J61" s="600"/>
      <c r="K61" s="819"/>
      <c r="L61" s="819"/>
      <c r="M61" s="608"/>
      <c r="N61" s="601"/>
    </row>
    <row r="62" spans="1:18" ht="15" customHeight="1" x14ac:dyDescent="0.25">
      <c r="C62" s="600"/>
      <c r="D62" s="600"/>
      <c r="E62" s="600"/>
      <c r="F62" s="825" t="s">
        <v>921</v>
      </c>
      <c r="G62" s="822"/>
      <c r="H62" s="822"/>
      <c r="I62" s="600"/>
      <c r="J62" s="600"/>
      <c r="K62" s="821" t="b">
        <v>0</v>
      </c>
      <c r="L62" s="819" t="b">
        <f>IF(K62, 5)</f>
        <v>0</v>
      </c>
      <c r="M62" s="608"/>
      <c r="N62" s="601"/>
    </row>
    <row r="63" spans="1:18" ht="15" customHeight="1" x14ac:dyDescent="0.25">
      <c r="C63" s="600"/>
      <c r="D63" s="600"/>
      <c r="E63" s="600"/>
      <c r="F63" s="825" t="s">
        <v>798</v>
      </c>
      <c r="G63" s="822"/>
      <c r="H63" s="822"/>
      <c r="I63" s="600"/>
      <c r="J63" s="600"/>
      <c r="K63" s="821" t="b">
        <v>0</v>
      </c>
      <c r="L63" s="819" t="b">
        <f>IF(K62,0,IF(K63,3))</f>
        <v>0</v>
      </c>
      <c r="M63" s="608"/>
      <c r="N63" s="601"/>
    </row>
    <row r="64" spans="1:18" ht="15" customHeight="1" x14ac:dyDescent="0.25">
      <c r="C64" s="600"/>
      <c r="D64" s="600"/>
      <c r="E64" s="600"/>
      <c r="F64" s="825" t="s">
        <v>907</v>
      </c>
      <c r="G64" s="822"/>
      <c r="H64" s="822"/>
      <c r="I64" s="600"/>
      <c r="J64" s="600"/>
      <c r="K64" s="821" t="b">
        <v>0</v>
      </c>
      <c r="L64" s="819" t="b">
        <f>IF(K62,0,IF(K64,1))</f>
        <v>0</v>
      </c>
      <c r="M64" s="608"/>
      <c r="N64" s="601"/>
      <c r="R64" s="601"/>
    </row>
    <row r="65" spans="2:14" ht="15" customHeight="1" x14ac:dyDescent="0.25">
      <c r="C65" s="600"/>
      <c r="D65" s="600"/>
      <c r="E65" s="600"/>
      <c r="F65" s="825" t="s">
        <v>908</v>
      </c>
      <c r="G65" s="822"/>
      <c r="H65" s="822"/>
      <c r="I65" s="600"/>
      <c r="J65" s="600"/>
      <c r="K65" s="821" t="b">
        <v>0</v>
      </c>
      <c r="L65" s="819" t="b">
        <f>IF(K62,0,IF(K65,1))</f>
        <v>0</v>
      </c>
      <c r="M65" s="608"/>
      <c r="N65" s="601"/>
    </row>
    <row r="66" spans="2:14" ht="7.5" customHeight="1" x14ac:dyDescent="0.25">
      <c r="C66" s="600"/>
      <c r="D66" s="600"/>
      <c r="E66" s="600"/>
      <c r="F66" s="600"/>
      <c r="G66" s="600"/>
      <c r="H66" s="600"/>
      <c r="I66" s="600"/>
      <c r="J66" s="600"/>
      <c r="K66" s="600"/>
      <c r="L66" s="600"/>
      <c r="M66" s="608"/>
      <c r="N66" s="601"/>
    </row>
    <row r="67" spans="2:14" ht="15" customHeight="1" x14ac:dyDescent="0.25">
      <c r="C67" s="600" t="s">
        <v>922</v>
      </c>
      <c r="D67" s="600"/>
      <c r="E67" s="600"/>
      <c r="F67" s="600"/>
      <c r="G67" s="600"/>
      <c r="H67" s="600"/>
      <c r="I67" s="600"/>
      <c r="J67" s="600"/>
      <c r="K67" s="600"/>
      <c r="L67" s="600"/>
      <c r="M67" s="608"/>
      <c r="N67" s="601"/>
    </row>
    <row r="68" spans="2:14" ht="7.5" customHeight="1" x14ac:dyDescent="0.25">
      <c r="C68" s="600"/>
      <c r="D68" s="600"/>
      <c r="E68" s="600"/>
      <c r="F68" s="600"/>
      <c r="G68" s="600"/>
      <c r="H68" s="600"/>
      <c r="I68" s="600"/>
      <c r="J68" s="600"/>
      <c r="K68" s="600"/>
      <c r="L68" s="600"/>
      <c r="M68" s="608"/>
      <c r="N68" s="601"/>
    </row>
    <row r="69" spans="2:14" ht="15" customHeight="1" x14ac:dyDescent="0.25">
      <c r="C69" s="600"/>
      <c r="D69" s="600"/>
      <c r="E69" s="1135" t="s">
        <v>795</v>
      </c>
      <c r="F69" s="1136"/>
      <c r="G69" s="1136"/>
      <c r="H69" s="1136"/>
      <c r="I69" s="1136"/>
      <c r="J69" s="1136"/>
      <c r="K69" s="1137"/>
      <c r="L69" s="819">
        <f>IF(E69='hidden - ScoringLists'!B124, 2, IF(E69='hidden - ScoringLists'!B125, 1, IF(E69='hidden - ScoringLists'!B126, 1, 0)))</f>
        <v>0</v>
      </c>
      <c r="M69" s="601"/>
      <c r="N69" s="601"/>
    </row>
    <row r="70" spans="2:14" ht="7.5" customHeight="1" x14ac:dyDescent="0.25">
      <c r="C70" s="600"/>
      <c r="D70" s="600"/>
      <c r="E70" s="600"/>
      <c r="F70" s="600"/>
      <c r="G70" s="600"/>
      <c r="H70" s="600"/>
      <c r="I70" s="600"/>
      <c r="J70" s="600"/>
      <c r="K70" s="600"/>
      <c r="L70" s="600"/>
      <c r="M70" s="608"/>
      <c r="N70" s="601"/>
    </row>
    <row r="71" spans="2:14" ht="15" customHeight="1" x14ac:dyDescent="0.25">
      <c r="C71" s="600" t="s">
        <v>923</v>
      </c>
      <c r="D71" s="600"/>
      <c r="E71" s="600"/>
      <c r="F71" s="600"/>
      <c r="G71" s="600"/>
      <c r="H71" s="600"/>
      <c r="I71" s="600"/>
      <c r="J71" s="600"/>
      <c r="K71" s="600"/>
      <c r="L71" s="600"/>
      <c r="M71" s="608"/>
      <c r="N71" s="601"/>
    </row>
    <row r="72" spans="2:14" ht="6.75" customHeight="1" x14ac:dyDescent="0.25">
      <c r="C72" s="600"/>
      <c r="D72" s="600"/>
      <c r="E72" s="600"/>
      <c r="F72" s="600"/>
      <c r="G72" s="600"/>
      <c r="H72" s="600"/>
      <c r="I72" s="600"/>
      <c r="J72" s="600"/>
      <c r="K72" s="600"/>
      <c r="L72" s="600"/>
      <c r="M72" s="608"/>
      <c r="N72" s="601"/>
    </row>
    <row r="73" spans="2:14" ht="15" customHeight="1" x14ac:dyDescent="0.25">
      <c r="C73" s="600"/>
      <c r="D73" s="600"/>
      <c r="E73" s="1135" t="s">
        <v>795</v>
      </c>
      <c r="F73" s="1136"/>
      <c r="G73" s="1136"/>
      <c r="H73" s="1136"/>
      <c r="I73" s="1136"/>
      <c r="J73" s="1136"/>
      <c r="K73" s="1137"/>
      <c r="L73" s="819">
        <f>IF(E73='hidden - ScoringLists'!B129, 2, IF(E73='hidden - ScoringLists'!B130, 1, IF(E73='hidden - ScoringLists'!B131, 3, 0)))</f>
        <v>0</v>
      </c>
      <c r="M73" s="601"/>
      <c r="N73" s="601"/>
    </row>
    <row r="74" spans="2:14" ht="15" customHeight="1" thickBot="1" x14ac:dyDescent="0.3">
      <c r="D74" s="604"/>
      <c r="E74" s="604"/>
      <c r="F74" s="604"/>
      <c r="G74" s="620"/>
      <c r="H74" s="621"/>
      <c r="I74" s="626"/>
      <c r="J74" s="626"/>
      <c r="K74" s="624"/>
      <c r="L74" s="624"/>
      <c r="M74" s="624"/>
      <c r="N74" s="604"/>
    </row>
    <row r="75" spans="2:14" x14ac:dyDescent="0.25">
      <c r="N75" s="1116" t="s">
        <v>784</v>
      </c>
    </row>
    <row r="76" spans="2:14" x14ac:dyDescent="0.25">
      <c r="B76" s="600" t="s">
        <v>799</v>
      </c>
      <c r="C76" s="600" t="s">
        <v>800</v>
      </c>
      <c r="D76" s="600"/>
      <c r="F76" s="600"/>
      <c r="G76" s="600"/>
      <c r="H76" s="600"/>
      <c r="I76" s="600"/>
      <c r="J76" s="600"/>
      <c r="K76" s="600"/>
      <c r="L76" s="600"/>
      <c r="N76" s="1116"/>
    </row>
    <row r="77" spans="2:14" x14ac:dyDescent="0.25">
      <c r="C77" s="627"/>
      <c r="D77" s="600"/>
      <c r="E77" s="600"/>
      <c r="F77" s="600"/>
      <c r="G77" s="600"/>
      <c r="H77" s="600"/>
      <c r="I77" s="600"/>
      <c r="J77" s="600"/>
      <c r="K77" s="600"/>
      <c r="L77" s="600"/>
      <c r="M77" s="601" t="s">
        <v>771</v>
      </c>
      <c r="N77" s="672">
        <f>IF(E78=TRUE,2,0)</f>
        <v>0</v>
      </c>
    </row>
    <row r="78" spans="2:14" x14ac:dyDescent="0.25">
      <c r="C78" s="600"/>
      <c r="E78" s="813" t="b">
        <v>0</v>
      </c>
      <c r="F78" s="628" t="s">
        <v>801</v>
      </c>
      <c r="G78" s="600"/>
      <c r="H78" s="600"/>
      <c r="I78" s="600"/>
      <c r="J78" s="600"/>
      <c r="K78" s="600"/>
      <c r="L78" s="600"/>
      <c r="M78" s="648"/>
      <c r="N78" s="661" t="b">
        <v>1</v>
      </c>
    </row>
    <row r="79" spans="2:14" ht="15" customHeight="1" thickBot="1" x14ac:dyDescent="0.3">
      <c r="C79" s="604"/>
      <c r="D79" s="604"/>
      <c r="E79" s="604"/>
      <c r="F79" s="604"/>
      <c r="G79" s="620"/>
      <c r="H79" s="621"/>
      <c r="I79" s="621"/>
      <c r="J79" s="621"/>
      <c r="K79" s="624"/>
      <c r="L79" s="624"/>
      <c r="M79" s="604"/>
      <c r="N79" s="604"/>
    </row>
    <row r="80" spans="2:14" x14ac:dyDescent="0.25">
      <c r="G80" s="617"/>
      <c r="H80" s="616"/>
      <c r="I80" s="616"/>
      <c r="J80" s="616"/>
      <c r="K80" s="623"/>
      <c r="L80" s="623"/>
      <c r="N80" s="1116" t="s">
        <v>784</v>
      </c>
    </row>
    <row r="81" spans="1:25" x14ac:dyDescent="0.25">
      <c r="B81" s="600" t="s">
        <v>802</v>
      </c>
      <c r="C81" s="600" t="s">
        <v>803</v>
      </c>
      <c r="D81" s="600"/>
      <c r="F81" s="600"/>
      <c r="G81" s="600"/>
      <c r="H81" s="600"/>
      <c r="I81" s="600"/>
      <c r="J81" s="600"/>
      <c r="K81" s="600"/>
      <c r="L81" s="600"/>
      <c r="N81" s="1116"/>
    </row>
    <row r="82" spans="1:25" ht="15" customHeight="1" x14ac:dyDescent="0.25">
      <c r="M82" s="601" t="s">
        <v>771</v>
      </c>
      <c r="N82" s="672">
        <f>IF(E86="Option 1: Adaptive Reuse Site - 1 point",1)+IF(E86="Option 2: Historic Property being financed by the federal Historic Tax Credit (RTC) - 1 point",1)+IF(E86="Option 3: Brownfield site - 3 points",3)</f>
        <v>0</v>
      </c>
    </row>
    <row r="83" spans="1:25" ht="7.5" customHeight="1" x14ac:dyDescent="0.25">
      <c r="M83" s="601"/>
    </row>
    <row r="84" spans="1:25" s="623" customFormat="1" ht="27.75" customHeight="1" x14ac:dyDescent="0.25">
      <c r="A84" s="239"/>
      <c r="B84" s="801"/>
      <c r="C84" s="1123" t="s">
        <v>804</v>
      </c>
      <c r="D84" s="1123"/>
      <c r="E84" s="1123"/>
      <c r="F84" s="1123"/>
      <c r="G84" s="1123"/>
      <c r="H84" s="1123"/>
      <c r="I84" s="1123"/>
      <c r="J84" s="1123"/>
      <c r="K84" s="1123"/>
      <c r="L84" s="1123"/>
      <c r="M84" s="1123"/>
      <c r="N84" s="1123"/>
    </row>
    <row r="85" spans="1:25" s="623" customFormat="1" ht="12" customHeight="1" x14ac:dyDescent="0.25">
      <c r="A85" s="239"/>
      <c r="B85" s="801"/>
      <c r="C85" s="801"/>
      <c r="E85" s="801"/>
      <c r="F85" s="801"/>
      <c r="G85" s="801"/>
      <c r="H85" s="801"/>
      <c r="I85" s="801"/>
      <c r="J85" s="801"/>
      <c r="K85" s="801"/>
      <c r="L85" s="801"/>
      <c r="M85" s="801"/>
      <c r="N85" s="801"/>
    </row>
    <row r="86" spans="1:25" s="623" customFormat="1" ht="15" customHeight="1" x14ac:dyDescent="0.25">
      <c r="A86" s="239"/>
      <c r="B86" s="801"/>
      <c r="C86" s="801"/>
      <c r="D86" s="601"/>
      <c r="E86" s="1135" t="s">
        <v>795</v>
      </c>
      <c r="F86" s="1136"/>
      <c r="G86" s="1136"/>
      <c r="H86" s="1136"/>
      <c r="I86" s="1136"/>
      <c r="J86" s="1136"/>
      <c r="K86" s="1136"/>
      <c r="L86" s="1137"/>
      <c r="M86" s="801"/>
      <c r="N86" s="801"/>
    </row>
    <row r="87" spans="1:25" s="623" customFormat="1" ht="15" customHeight="1" thickBot="1" x14ac:dyDescent="0.3">
      <c r="A87" s="239"/>
      <c r="B87" s="801"/>
      <c r="C87" s="647"/>
      <c r="D87" s="647"/>
      <c r="E87" s="647"/>
      <c r="F87" s="647"/>
      <c r="G87" s="647"/>
      <c r="H87" s="647"/>
      <c r="I87" s="647"/>
      <c r="J87" s="647"/>
      <c r="K87" s="647"/>
      <c r="L87" s="647"/>
      <c r="M87" s="647"/>
      <c r="N87" s="647"/>
    </row>
    <row r="88" spans="1:25" s="623" customFormat="1" ht="15" customHeight="1" x14ac:dyDescent="0.25">
      <c r="A88" s="239"/>
      <c r="B88" s="801"/>
      <c r="C88" s="801"/>
      <c r="D88" s="801"/>
      <c r="E88" s="801"/>
      <c r="F88" s="801"/>
      <c r="G88" s="801"/>
      <c r="H88" s="801"/>
      <c r="I88" s="801"/>
      <c r="J88" s="801"/>
      <c r="K88" s="801"/>
      <c r="L88" s="801"/>
      <c r="M88" s="801"/>
      <c r="N88" s="1116" t="s">
        <v>784</v>
      </c>
    </row>
    <row r="89" spans="1:25" s="623" customFormat="1" ht="15" customHeight="1" x14ac:dyDescent="0.25">
      <c r="A89" s="239"/>
      <c r="B89" s="600" t="s">
        <v>805</v>
      </c>
      <c r="C89" s="600" t="s">
        <v>806</v>
      </c>
      <c r="D89" s="600"/>
      <c r="E89" s="600"/>
      <c r="F89" s="600"/>
      <c r="G89" s="600"/>
      <c r="H89" s="600"/>
      <c r="I89" s="600"/>
      <c r="J89" s="600"/>
      <c r="K89" s="600"/>
      <c r="L89" s="600"/>
      <c r="N89" s="1116"/>
    </row>
    <row r="90" spans="1:25" s="623" customFormat="1" ht="15" customHeight="1" x14ac:dyDescent="0.25">
      <c r="A90" s="239"/>
      <c r="B90" s="801"/>
      <c r="C90" s="801"/>
      <c r="D90" s="801"/>
      <c r="E90" s="801"/>
      <c r="F90" s="801"/>
      <c r="G90" s="801"/>
      <c r="H90" s="801"/>
      <c r="I90" s="801"/>
      <c r="J90" s="801"/>
      <c r="K90" s="801"/>
      <c r="L90" s="801"/>
      <c r="M90" s="601" t="s">
        <v>771</v>
      </c>
      <c r="N90" s="672">
        <f>IF(M92,3)+IF(M93,5)+IF(M94,2)</f>
        <v>0</v>
      </c>
    </row>
    <row r="91" spans="1:25" s="623" customFormat="1" ht="7.5" customHeight="1" x14ac:dyDescent="0.25">
      <c r="A91" s="239"/>
      <c r="B91" s="801"/>
      <c r="C91" s="801"/>
      <c r="D91" s="801"/>
      <c r="E91" s="801"/>
      <c r="F91" s="801"/>
      <c r="G91" s="801"/>
      <c r="H91" s="801"/>
      <c r="I91" s="801"/>
      <c r="J91" s="801"/>
      <c r="K91" s="801"/>
      <c r="L91" s="801"/>
      <c r="M91" s="601"/>
    </row>
    <row r="92" spans="1:25" s="623" customFormat="1" ht="15" customHeight="1" x14ac:dyDescent="0.25">
      <c r="A92" s="239"/>
      <c r="B92" s="801"/>
      <c r="C92" s="801"/>
      <c r="D92" s="801"/>
      <c r="E92" s="239"/>
      <c r="F92" s="239" t="s">
        <v>807</v>
      </c>
      <c r="G92" s="610"/>
      <c r="H92" s="610"/>
      <c r="I92" s="610"/>
      <c r="J92" s="610"/>
      <c r="K92" s="610"/>
      <c r="L92" s="610"/>
      <c r="M92" s="662" t="b">
        <v>0</v>
      </c>
      <c r="N92" s="801"/>
    </row>
    <row r="93" spans="1:25" s="623" customFormat="1" ht="15" customHeight="1" x14ac:dyDescent="0.25">
      <c r="A93" s="239"/>
      <c r="B93" s="801"/>
      <c r="C93" s="801"/>
      <c r="D93" s="801"/>
      <c r="E93" s="239"/>
      <c r="F93" s="610" t="s">
        <v>808</v>
      </c>
      <c r="G93" s="610"/>
      <c r="H93" s="610"/>
      <c r="I93" s="610"/>
      <c r="J93" s="610"/>
      <c r="K93" s="610"/>
      <c r="L93" s="610"/>
      <c r="M93" s="662" t="b">
        <v>0</v>
      </c>
      <c r="N93" s="801"/>
    </row>
    <row r="94" spans="1:25" s="623" customFormat="1" ht="15" customHeight="1" x14ac:dyDescent="0.25">
      <c r="A94" s="239"/>
      <c r="B94" s="801"/>
      <c r="C94" s="801"/>
      <c r="D94" s="801"/>
      <c r="E94" s="239"/>
      <c r="F94" s="610" t="s">
        <v>809</v>
      </c>
      <c r="G94" s="610"/>
      <c r="H94" s="610"/>
      <c r="I94" s="610"/>
      <c r="J94" s="610"/>
      <c r="K94" s="610"/>
      <c r="L94" s="610"/>
      <c r="M94" s="662" t="b">
        <v>0</v>
      </c>
      <c r="N94" s="801"/>
    </row>
    <row r="95" spans="1:25" s="623" customFormat="1" ht="15" customHeight="1" thickBot="1" x14ac:dyDescent="0.3">
      <c r="A95" s="239"/>
      <c r="B95" s="801"/>
      <c r="C95" s="647"/>
      <c r="D95" s="647"/>
      <c r="E95" s="647"/>
      <c r="F95" s="647"/>
      <c r="G95" s="647"/>
      <c r="H95" s="647"/>
      <c r="I95" s="647"/>
      <c r="J95" s="647"/>
      <c r="K95" s="647"/>
      <c r="L95" s="647"/>
      <c r="M95" s="647"/>
      <c r="N95" s="647"/>
    </row>
    <row r="96" spans="1:25" s="623" customFormat="1" ht="15" customHeight="1" x14ac:dyDescent="0.25">
      <c r="A96" s="239"/>
      <c r="B96" s="801"/>
      <c r="C96" s="801"/>
      <c r="D96" s="801"/>
      <c r="E96" s="801"/>
      <c r="F96" s="801"/>
      <c r="G96" s="801"/>
      <c r="H96" s="801"/>
      <c r="I96" s="801"/>
      <c r="J96" s="801"/>
      <c r="K96" s="801"/>
      <c r="L96" s="801"/>
      <c r="M96" s="801"/>
      <c r="N96" s="1116" t="s">
        <v>784</v>
      </c>
      <c r="R96" s="649"/>
      <c r="S96" s="649"/>
      <c r="T96" s="649"/>
      <c r="U96" s="649"/>
      <c r="V96" s="649"/>
      <c r="W96" s="649"/>
      <c r="X96" s="649"/>
      <c r="Y96" s="649"/>
    </row>
    <row r="97" spans="2:16" ht="16.350000000000001" customHeight="1" x14ac:dyDescent="0.25">
      <c r="B97" s="600" t="s">
        <v>810</v>
      </c>
      <c r="C97" s="600" t="s">
        <v>811</v>
      </c>
      <c r="D97" s="600"/>
      <c r="E97" s="600"/>
      <c r="F97" s="600"/>
      <c r="G97" s="600"/>
      <c r="H97" s="600"/>
      <c r="I97" s="600"/>
      <c r="J97" s="600"/>
      <c r="K97" s="600"/>
      <c r="L97" s="600"/>
      <c r="N97" s="1116"/>
    </row>
    <row r="98" spans="2:16" ht="16.350000000000001" customHeight="1" x14ac:dyDescent="0.25">
      <c r="B98" s="599"/>
      <c r="C98" s="600"/>
      <c r="D98" s="600"/>
      <c r="E98" s="600"/>
      <c r="F98" s="600"/>
      <c r="G98" s="600"/>
      <c r="H98" s="600"/>
      <c r="I98" s="600"/>
      <c r="J98" s="600"/>
      <c r="K98" s="600"/>
      <c r="L98" s="600"/>
      <c r="M98" s="601" t="s">
        <v>771</v>
      </c>
      <c r="N98" s="672">
        <f>IF(M100,3)+IF(M101,5)+IF(M102,5)+IF(M103,1)</f>
        <v>0</v>
      </c>
    </row>
    <row r="99" spans="2:16" ht="8.25" customHeight="1" x14ac:dyDescent="0.25">
      <c r="C99" s="610"/>
      <c r="D99" s="627"/>
      <c r="M99" s="610"/>
      <c r="N99" s="629"/>
    </row>
    <row r="100" spans="2:16" x14ac:dyDescent="0.25">
      <c r="C100" s="610"/>
      <c r="F100" s="239" t="s">
        <v>812</v>
      </c>
      <c r="G100" s="610"/>
      <c r="H100" s="610"/>
      <c r="I100" s="610"/>
      <c r="J100" s="610"/>
      <c r="K100" s="662" t="b">
        <v>0</v>
      </c>
      <c r="L100" s="662"/>
      <c r="M100" s="662" t="b">
        <v>0</v>
      </c>
    </row>
    <row r="101" spans="2:16" x14ac:dyDescent="0.25">
      <c r="C101" s="610"/>
      <c r="F101" s="610" t="s">
        <v>813</v>
      </c>
      <c r="G101" s="610"/>
      <c r="H101" s="610"/>
      <c r="I101" s="610"/>
      <c r="J101" s="610"/>
      <c r="K101" s="610"/>
      <c r="L101" s="610"/>
      <c r="M101" s="662" t="b">
        <v>0</v>
      </c>
    </row>
    <row r="102" spans="2:16" x14ac:dyDescent="0.25">
      <c r="C102" s="610"/>
      <c r="F102" s="610" t="s">
        <v>814</v>
      </c>
      <c r="G102" s="610"/>
      <c r="H102" s="610"/>
      <c r="I102" s="610"/>
      <c r="J102" s="610"/>
      <c r="K102" s="610"/>
      <c r="L102" s="610"/>
      <c r="M102" s="662" t="b">
        <v>0</v>
      </c>
    </row>
    <row r="103" spans="2:16" x14ac:dyDescent="0.25">
      <c r="C103" s="610"/>
      <c r="F103" s="610" t="s">
        <v>815</v>
      </c>
      <c r="G103" s="610"/>
      <c r="H103" s="610"/>
      <c r="I103" s="610"/>
      <c r="J103" s="610"/>
      <c r="K103" s="610"/>
      <c r="L103" s="610"/>
      <c r="M103" s="662" t="b">
        <v>0</v>
      </c>
    </row>
    <row r="104" spans="2:16" ht="15" customHeight="1" thickBot="1" x14ac:dyDescent="0.3">
      <c r="C104" s="609"/>
      <c r="D104" s="604"/>
      <c r="E104" s="604"/>
      <c r="F104" s="609"/>
      <c r="G104" s="609"/>
      <c r="H104" s="609"/>
      <c r="I104" s="609"/>
      <c r="J104" s="609"/>
      <c r="K104" s="609"/>
      <c r="L104" s="609"/>
      <c r="M104" s="609"/>
      <c r="N104" s="609"/>
    </row>
    <row r="105" spans="2:16" x14ac:dyDescent="0.25">
      <c r="C105" s="801"/>
      <c r="D105" s="600"/>
      <c r="E105" s="801"/>
      <c r="F105" s="801"/>
      <c r="G105" s="801"/>
      <c r="H105" s="801"/>
      <c r="I105" s="801"/>
      <c r="J105" s="801"/>
      <c r="K105" s="801"/>
      <c r="L105" s="801"/>
      <c r="N105" s="1116" t="s">
        <v>784</v>
      </c>
    </row>
    <row r="106" spans="2:16" x14ac:dyDescent="0.25">
      <c r="B106" s="600" t="s">
        <v>816</v>
      </c>
      <c r="C106" s="600" t="s">
        <v>817</v>
      </c>
      <c r="G106" s="610"/>
      <c r="H106" s="610"/>
      <c r="I106" s="610"/>
      <c r="J106" s="610"/>
      <c r="K106" s="610"/>
      <c r="L106" s="610"/>
      <c r="N106" s="1116"/>
    </row>
    <row r="107" spans="2:16" x14ac:dyDescent="0.25">
      <c r="B107" s="599"/>
      <c r="C107" s="600"/>
      <c r="G107" s="610"/>
      <c r="H107" s="610"/>
      <c r="I107" s="610"/>
      <c r="J107" s="610"/>
      <c r="K107" s="610"/>
      <c r="L107" s="610"/>
      <c r="M107" s="601" t="s">
        <v>794</v>
      </c>
      <c r="N107" s="246">
        <v>0</v>
      </c>
    </row>
    <row r="108" spans="2:16" ht="9.9499999999999993" customHeight="1" x14ac:dyDescent="0.25">
      <c r="C108" s="610"/>
      <c r="G108" s="610"/>
      <c r="H108" s="610"/>
      <c r="I108" s="610"/>
      <c r="J108" s="610"/>
      <c r="K108" s="610"/>
      <c r="L108" s="610"/>
      <c r="M108" s="610"/>
    </row>
    <row r="109" spans="2:16" ht="26.1" customHeight="1" x14ac:dyDescent="0.25">
      <c r="C109" s="1123" t="s">
        <v>818</v>
      </c>
      <c r="D109" s="1123"/>
      <c r="E109" s="1123"/>
      <c r="F109" s="1123"/>
      <c r="G109" s="1123"/>
      <c r="H109" s="1123"/>
      <c r="I109" s="1123"/>
      <c r="J109" s="1123"/>
      <c r="K109" s="1123"/>
      <c r="L109" s="801"/>
    </row>
    <row r="110" spans="2:16" ht="15" customHeight="1" thickBot="1" x14ac:dyDescent="0.3">
      <c r="C110" s="609"/>
      <c r="D110" s="604"/>
      <c r="E110" s="604"/>
      <c r="F110" s="604"/>
      <c r="G110" s="604"/>
      <c r="H110" s="604"/>
      <c r="I110" s="604"/>
      <c r="J110" s="604"/>
      <c r="K110" s="664"/>
      <c r="L110" s="664"/>
      <c r="M110" s="665"/>
      <c r="N110" s="665"/>
    </row>
    <row r="111" spans="2:16" ht="15" customHeight="1" x14ac:dyDescent="0.25">
      <c r="C111" s="610"/>
      <c r="D111" s="649"/>
      <c r="E111" s="649"/>
      <c r="F111" s="649"/>
      <c r="G111" s="649"/>
      <c r="H111" s="649"/>
      <c r="I111" s="649"/>
      <c r="J111" s="649"/>
      <c r="K111" s="649"/>
      <c r="L111" s="649"/>
      <c r="M111" s="662"/>
      <c r="N111" s="1116" t="s">
        <v>784</v>
      </c>
    </row>
    <row r="112" spans="2:16" ht="15" customHeight="1" x14ac:dyDescent="0.25">
      <c r="B112" s="600" t="s">
        <v>819</v>
      </c>
      <c r="C112" s="600" t="s">
        <v>820</v>
      </c>
      <c r="D112" s="649"/>
      <c r="E112" s="649"/>
      <c r="F112" s="649"/>
      <c r="G112" s="649"/>
      <c r="H112" s="649"/>
      <c r="I112" s="649"/>
      <c r="J112" s="649"/>
      <c r="K112" s="649"/>
      <c r="L112" s="649"/>
      <c r="N112" s="1116"/>
      <c r="P112" s="802">
        <v>2</v>
      </c>
    </row>
    <row r="113" spans="1:14" ht="15" customHeight="1" x14ac:dyDescent="0.25">
      <c r="B113" s="599"/>
      <c r="C113" s="600"/>
      <c r="D113" s="649"/>
      <c r="E113" s="649"/>
      <c r="F113" s="649"/>
      <c r="G113" s="649"/>
      <c r="H113" s="649"/>
      <c r="I113" s="649"/>
      <c r="J113" s="649"/>
      <c r="K113" s="649"/>
      <c r="L113" s="649"/>
      <c r="M113" s="601" t="s">
        <v>794</v>
      </c>
      <c r="N113" s="246">
        <v>0</v>
      </c>
    </row>
    <row r="114" spans="1:14" ht="15" customHeight="1" x14ac:dyDescent="0.25">
      <c r="B114" s="599"/>
      <c r="C114" s="600"/>
      <c r="D114" s="649"/>
      <c r="E114" s="762" t="s">
        <v>821</v>
      </c>
      <c r="F114" s="649"/>
      <c r="G114" s="649"/>
      <c r="H114" s="649"/>
      <c r="I114" s="649"/>
      <c r="J114" s="649"/>
      <c r="K114" s="649"/>
      <c r="L114" s="649"/>
      <c r="M114" s="601"/>
      <c r="N114" s="663"/>
    </row>
    <row r="115" spans="1:14" ht="7.5" customHeight="1" x14ac:dyDescent="0.25">
      <c r="C115" s="610"/>
      <c r="D115" s="649"/>
      <c r="E115" s="649"/>
      <c r="F115" s="649"/>
      <c r="G115" s="649"/>
      <c r="H115" s="649"/>
      <c r="I115" s="649"/>
      <c r="J115" s="649"/>
      <c r="K115" s="649"/>
      <c r="L115" s="649"/>
      <c r="M115" s="662"/>
    </row>
    <row r="116" spans="1:14" ht="15" customHeight="1" x14ac:dyDescent="0.25">
      <c r="C116" s="610"/>
      <c r="D116" s="649"/>
      <c r="F116" s="649" t="s">
        <v>822</v>
      </c>
      <c r="G116" s="649"/>
      <c r="H116" s="649"/>
      <c r="I116" s="649"/>
      <c r="J116" s="649"/>
      <c r="K116" s="649"/>
      <c r="L116" s="662" t="b">
        <v>0</v>
      </c>
      <c r="M116" s="662"/>
    </row>
    <row r="117" spans="1:14" ht="15" customHeight="1" x14ac:dyDescent="0.25">
      <c r="C117" s="610"/>
      <c r="D117" s="649"/>
      <c r="F117" s="649" t="s">
        <v>823</v>
      </c>
      <c r="G117" s="649"/>
      <c r="H117" s="649"/>
      <c r="I117" s="649"/>
      <c r="J117" s="649"/>
      <c r="K117" s="649"/>
      <c r="L117" s="662" t="b">
        <v>0</v>
      </c>
      <c r="M117" s="662"/>
    </row>
    <row r="118" spans="1:14" ht="15" customHeight="1" x14ac:dyDescent="0.25">
      <c r="C118" s="610"/>
      <c r="D118" s="649"/>
      <c r="F118" s="649" t="s">
        <v>824</v>
      </c>
      <c r="G118" s="649"/>
      <c r="H118" s="649"/>
      <c r="I118" s="649"/>
      <c r="J118" s="649"/>
      <c r="K118" s="649"/>
      <c r="L118" s="662" t="b">
        <v>0</v>
      </c>
      <c r="M118" s="662"/>
    </row>
    <row r="119" spans="1:14" ht="15" customHeight="1" x14ac:dyDescent="0.25">
      <c r="C119" s="610"/>
      <c r="D119" s="649"/>
      <c r="F119" s="649" t="s">
        <v>825</v>
      </c>
      <c r="G119" s="649"/>
      <c r="H119" s="649"/>
      <c r="I119" s="649"/>
      <c r="J119" s="649"/>
      <c r="K119" s="649"/>
      <c r="L119" s="662" t="b">
        <v>0</v>
      </c>
      <c r="M119" s="662"/>
    </row>
    <row r="120" spans="1:14" ht="15" customHeight="1" x14ac:dyDescent="0.25">
      <c r="C120" s="610"/>
      <c r="D120" s="649"/>
      <c r="F120" s="649" t="s">
        <v>826</v>
      </c>
      <c r="G120" s="649"/>
      <c r="H120" s="649"/>
      <c r="I120" s="649"/>
      <c r="J120" s="649"/>
      <c r="K120" s="649"/>
      <c r="L120" s="662" t="b">
        <v>0</v>
      </c>
      <c r="M120" s="662"/>
    </row>
    <row r="121" spans="1:14" ht="15" customHeight="1" x14ac:dyDescent="0.25">
      <c r="F121" s="239" t="s">
        <v>925</v>
      </c>
      <c r="H121" s="1107"/>
      <c r="I121" s="1108"/>
      <c r="J121" s="1109"/>
      <c r="K121" s="649"/>
      <c r="L121" s="662" t="b">
        <v>0</v>
      </c>
      <c r="M121" s="610"/>
    </row>
    <row r="122" spans="1:14" ht="15" customHeight="1" x14ac:dyDescent="0.25">
      <c r="C122" s="610"/>
      <c r="H122" s="1110"/>
      <c r="I122" s="1111"/>
      <c r="J122" s="1112"/>
      <c r="K122" s="649"/>
      <c r="L122" s="662"/>
      <c r="M122" s="610"/>
    </row>
    <row r="123" spans="1:14" ht="15" customHeight="1" x14ac:dyDescent="0.25">
      <c r="C123" s="610"/>
      <c r="H123" s="1113"/>
      <c r="I123" s="1114"/>
      <c r="J123" s="1115"/>
      <c r="K123" s="649"/>
      <c r="L123" s="662"/>
      <c r="M123" s="610"/>
    </row>
    <row r="124" spans="1:14" ht="9.75" customHeight="1" thickBot="1" x14ac:dyDescent="0.3">
      <c r="A124" s="610"/>
      <c r="B124" s="610"/>
      <c r="C124" s="610"/>
      <c r="M124" s="610"/>
      <c r="N124" s="601"/>
    </row>
    <row r="125" spans="1:14" ht="28.5" customHeight="1" thickTop="1" thickBot="1" x14ac:dyDescent="0.3">
      <c r="B125" s="630"/>
      <c r="C125" s="631" t="s">
        <v>933</v>
      </c>
      <c r="D125" s="631"/>
      <c r="E125" s="630"/>
      <c r="F125" s="630"/>
      <c r="G125" s="630"/>
      <c r="H125" s="630"/>
      <c r="I125" s="630"/>
      <c r="J125" s="630"/>
      <c r="K125" s="630"/>
      <c r="L125" s="630"/>
      <c r="M125" s="630"/>
      <c r="N125" s="764">
        <f>SUM(N11,N30,N38,N46,N52,N77,N82,N90,N98,N107,N113)</f>
        <v>0</v>
      </c>
    </row>
    <row r="126" spans="1:14" ht="15.75" thickTop="1" x14ac:dyDescent="0.25"/>
    <row r="127" spans="1:14" x14ac:dyDescent="0.25">
      <c r="B127" s="1106" t="s">
        <v>932</v>
      </c>
      <c r="C127" s="1106"/>
      <c r="D127" s="1106"/>
      <c r="E127" s="1106"/>
      <c r="F127" s="1106"/>
      <c r="G127" s="1106"/>
      <c r="H127" s="1106"/>
      <c r="I127" s="1106"/>
      <c r="J127" s="1106"/>
      <c r="K127" s="1106"/>
      <c r="L127" s="1106"/>
      <c r="M127" s="1106"/>
      <c r="N127" s="1106"/>
    </row>
    <row r="128" spans="1:14" x14ac:dyDescent="0.25">
      <c r="B128" s="1106"/>
      <c r="C128" s="1106"/>
      <c r="D128" s="1106"/>
      <c r="E128" s="1106"/>
      <c r="F128" s="1106"/>
      <c r="G128" s="1106"/>
      <c r="H128" s="1106"/>
      <c r="I128" s="1106"/>
      <c r="J128" s="1106"/>
      <c r="K128" s="1106"/>
      <c r="L128" s="1106"/>
      <c r="M128" s="1106"/>
      <c r="N128" s="1106"/>
    </row>
  </sheetData>
  <sheetProtection algorithmName="SHA-512" hashValue="o6+eWmgI5g9RFbFXSqM8YYzp7AXfa/JEnaW8aeAnWimN2TgAetu6dkFawZXvn2xMyUPT6t0wyV4dZAjBb2YZdg==" saltValue="+/7SD6aZrcq1kiSdsQgGRw==" spinCount="100000" sheet="1" formatCells="0" formatColumns="0" formatRows="0"/>
  <mergeCells count="40">
    <mergeCell ref="I19:J19"/>
    <mergeCell ref="I21:J21"/>
    <mergeCell ref="I20:J20"/>
    <mergeCell ref="C109:K109"/>
    <mergeCell ref="C84:N84"/>
    <mergeCell ref="C45:K46"/>
    <mergeCell ref="E73:K73"/>
    <mergeCell ref="E86:L86"/>
    <mergeCell ref="E48:K48"/>
    <mergeCell ref="E34:K34"/>
    <mergeCell ref="E42:K42"/>
    <mergeCell ref="E69:K69"/>
    <mergeCell ref="A1:N1"/>
    <mergeCell ref="B2:N2"/>
    <mergeCell ref="B5:N5"/>
    <mergeCell ref="C39:N40"/>
    <mergeCell ref="M28:M29"/>
    <mergeCell ref="N28:N29"/>
    <mergeCell ref="C12:N12"/>
    <mergeCell ref="I15:J15"/>
    <mergeCell ref="I26:J26"/>
    <mergeCell ref="I14:J14"/>
    <mergeCell ref="I18:J18"/>
    <mergeCell ref="I23:J23"/>
    <mergeCell ref="I24:J24"/>
    <mergeCell ref="B23:E24"/>
    <mergeCell ref="K23:M24"/>
    <mergeCell ref="I16:J16"/>
    <mergeCell ref="N9:N10"/>
    <mergeCell ref="N36:N37"/>
    <mergeCell ref="N44:N45"/>
    <mergeCell ref="N50:N51"/>
    <mergeCell ref="N75:N76"/>
    <mergeCell ref="B127:N128"/>
    <mergeCell ref="H121:J123"/>
    <mergeCell ref="N80:N81"/>
    <mergeCell ref="N88:N89"/>
    <mergeCell ref="N96:N97"/>
    <mergeCell ref="N105:N106"/>
    <mergeCell ref="N111:N112"/>
  </mergeCells>
  <dataValidations count="2">
    <dataValidation allowBlank="1" showErrorMessage="1" sqref="N34" xr:uid="{00000000-0002-0000-2000-000000000000}"/>
    <dataValidation type="list" allowBlank="1" showInputMessage="1" showErrorMessage="1" sqref="F106:F109 F124 F126 F129:F130" xr:uid="{00000000-0002-0000-2000-000003000000}">
      <formula1>#REF!</formula1>
    </dataValidation>
  </dataValidations>
  <hyperlinks>
    <hyperlink ref="B5:N5" r:id="rId1" display="Please see Section 4 of the Bond/Tax Credit Program Policies for a description of the following point options." xr:uid="{AB71F357-6670-4654-9BF8-50AF2391146E}"/>
  </hyperlinks>
  <pageMargins left="0.7" right="0.7" top="0.75" bottom="0.75" header="0.3" footer="0.3"/>
  <pageSetup scale="75" fitToHeight="0" orientation="portrait" r:id="rId2"/>
  <headerFooter differentFirst="1"/>
  <rowBreaks count="1" manualBreakCount="1">
    <brk id="74" max="13" man="1"/>
  </rowBreaks>
  <ignoredErrors>
    <ignoredError sqref="I15"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65618" r:id="rId5" name="Check Box 82">
              <controlPr locked="0" defaultSize="0" autoFill="0" autoLine="0" autoPict="0">
                <anchor moveWithCells="1">
                  <from>
                    <xdr:col>4</xdr:col>
                    <xdr:colOff>533400</xdr:colOff>
                    <xdr:row>99</xdr:row>
                    <xdr:rowOff>9525</xdr:rowOff>
                  </from>
                  <to>
                    <xdr:col>5</xdr:col>
                    <xdr:colOff>9525</xdr:colOff>
                    <xdr:row>99</xdr:row>
                    <xdr:rowOff>142875</xdr:rowOff>
                  </to>
                </anchor>
              </controlPr>
            </control>
          </mc:Choice>
        </mc:AlternateContent>
        <mc:AlternateContent xmlns:mc="http://schemas.openxmlformats.org/markup-compatibility/2006">
          <mc:Choice Requires="x14">
            <control shapeId="65619" r:id="rId6" name="Check Box 83">
              <controlPr locked="0" defaultSize="0" autoFill="0" autoLine="0" autoPict="0">
                <anchor moveWithCells="1">
                  <from>
                    <xdr:col>4</xdr:col>
                    <xdr:colOff>523875</xdr:colOff>
                    <xdr:row>100</xdr:row>
                    <xdr:rowOff>9525</xdr:rowOff>
                  </from>
                  <to>
                    <xdr:col>5</xdr:col>
                    <xdr:colOff>0</xdr:colOff>
                    <xdr:row>100</xdr:row>
                    <xdr:rowOff>142875</xdr:rowOff>
                  </to>
                </anchor>
              </controlPr>
            </control>
          </mc:Choice>
        </mc:AlternateContent>
        <mc:AlternateContent xmlns:mc="http://schemas.openxmlformats.org/markup-compatibility/2006">
          <mc:Choice Requires="x14">
            <control shapeId="65638" r:id="rId7" name="Check Box 102">
              <controlPr defaultSize="0" autoFill="0" autoLine="0" autoPict="0">
                <anchor moveWithCells="1">
                  <from>
                    <xdr:col>4</xdr:col>
                    <xdr:colOff>466725</xdr:colOff>
                    <xdr:row>77</xdr:row>
                    <xdr:rowOff>0</xdr:rowOff>
                  </from>
                  <to>
                    <xdr:col>4</xdr:col>
                    <xdr:colOff>676275</xdr:colOff>
                    <xdr:row>78</xdr:row>
                    <xdr:rowOff>9525</xdr:rowOff>
                  </to>
                </anchor>
              </controlPr>
            </control>
          </mc:Choice>
        </mc:AlternateContent>
        <mc:AlternateContent xmlns:mc="http://schemas.openxmlformats.org/markup-compatibility/2006">
          <mc:Choice Requires="x14">
            <control shapeId="65665" r:id="rId8" name="Check Box 129">
              <controlPr locked="0" defaultSize="0" autoFill="0" autoLine="0" autoPict="0">
                <anchor moveWithCells="1">
                  <from>
                    <xdr:col>4</xdr:col>
                    <xdr:colOff>523875</xdr:colOff>
                    <xdr:row>101</xdr:row>
                    <xdr:rowOff>9525</xdr:rowOff>
                  </from>
                  <to>
                    <xdr:col>5</xdr:col>
                    <xdr:colOff>0</xdr:colOff>
                    <xdr:row>101</xdr:row>
                    <xdr:rowOff>142875</xdr:rowOff>
                  </to>
                </anchor>
              </controlPr>
            </control>
          </mc:Choice>
        </mc:AlternateContent>
        <mc:AlternateContent xmlns:mc="http://schemas.openxmlformats.org/markup-compatibility/2006">
          <mc:Choice Requires="x14">
            <control shapeId="65666" r:id="rId9" name="Check Box 130">
              <controlPr locked="0" defaultSize="0" autoFill="0" autoLine="0" autoPict="0">
                <anchor moveWithCells="1">
                  <from>
                    <xdr:col>4</xdr:col>
                    <xdr:colOff>523875</xdr:colOff>
                    <xdr:row>102</xdr:row>
                    <xdr:rowOff>9525</xdr:rowOff>
                  </from>
                  <to>
                    <xdr:col>5</xdr:col>
                    <xdr:colOff>0</xdr:colOff>
                    <xdr:row>102</xdr:row>
                    <xdr:rowOff>142875</xdr:rowOff>
                  </to>
                </anchor>
              </controlPr>
            </control>
          </mc:Choice>
        </mc:AlternateContent>
        <mc:AlternateContent xmlns:mc="http://schemas.openxmlformats.org/markup-compatibility/2006">
          <mc:Choice Requires="x14">
            <control shapeId="65667" r:id="rId10" name="Check Box 131">
              <controlPr locked="0" defaultSize="0" autoFill="0" autoLine="0" autoPict="0">
                <anchor moveWithCells="1">
                  <from>
                    <xdr:col>4</xdr:col>
                    <xdr:colOff>533400</xdr:colOff>
                    <xdr:row>91</xdr:row>
                    <xdr:rowOff>9525</xdr:rowOff>
                  </from>
                  <to>
                    <xdr:col>5</xdr:col>
                    <xdr:colOff>9525</xdr:colOff>
                    <xdr:row>91</xdr:row>
                    <xdr:rowOff>142875</xdr:rowOff>
                  </to>
                </anchor>
              </controlPr>
            </control>
          </mc:Choice>
        </mc:AlternateContent>
        <mc:AlternateContent xmlns:mc="http://schemas.openxmlformats.org/markup-compatibility/2006">
          <mc:Choice Requires="x14">
            <control shapeId="65668" r:id="rId11" name="Check Box 132">
              <controlPr locked="0" defaultSize="0" autoFill="0" autoLine="0" autoPict="0">
                <anchor moveWithCells="1">
                  <from>
                    <xdr:col>4</xdr:col>
                    <xdr:colOff>523875</xdr:colOff>
                    <xdr:row>92</xdr:row>
                    <xdr:rowOff>9525</xdr:rowOff>
                  </from>
                  <to>
                    <xdr:col>5</xdr:col>
                    <xdr:colOff>0</xdr:colOff>
                    <xdr:row>92</xdr:row>
                    <xdr:rowOff>142875</xdr:rowOff>
                  </to>
                </anchor>
              </controlPr>
            </control>
          </mc:Choice>
        </mc:AlternateContent>
        <mc:AlternateContent xmlns:mc="http://schemas.openxmlformats.org/markup-compatibility/2006">
          <mc:Choice Requires="x14">
            <control shapeId="65669" r:id="rId12" name="Check Box 133">
              <controlPr locked="0" defaultSize="0" autoFill="0" autoLine="0" autoPict="0">
                <anchor moveWithCells="1">
                  <from>
                    <xdr:col>4</xdr:col>
                    <xdr:colOff>523875</xdr:colOff>
                    <xdr:row>93</xdr:row>
                    <xdr:rowOff>0</xdr:rowOff>
                  </from>
                  <to>
                    <xdr:col>5</xdr:col>
                    <xdr:colOff>0</xdr:colOff>
                    <xdr:row>93</xdr:row>
                    <xdr:rowOff>133350</xdr:rowOff>
                  </to>
                </anchor>
              </controlPr>
            </control>
          </mc:Choice>
        </mc:AlternateContent>
        <mc:AlternateContent xmlns:mc="http://schemas.openxmlformats.org/markup-compatibility/2006">
          <mc:Choice Requires="x14">
            <control shapeId="65670" r:id="rId13" name="Check Box 134">
              <controlPr locked="0" defaultSize="0" autoFill="0" autoLine="0" autoPict="0">
                <anchor moveWithCells="1">
                  <from>
                    <xdr:col>4</xdr:col>
                    <xdr:colOff>523875</xdr:colOff>
                    <xdr:row>93</xdr:row>
                    <xdr:rowOff>9525</xdr:rowOff>
                  </from>
                  <to>
                    <xdr:col>5</xdr:col>
                    <xdr:colOff>0</xdr:colOff>
                    <xdr:row>93</xdr:row>
                    <xdr:rowOff>142875</xdr:rowOff>
                  </to>
                </anchor>
              </controlPr>
            </control>
          </mc:Choice>
        </mc:AlternateContent>
        <mc:AlternateContent xmlns:mc="http://schemas.openxmlformats.org/markup-compatibility/2006">
          <mc:Choice Requires="x14">
            <control shapeId="65672" r:id="rId14" name="Check Box 136">
              <controlPr locked="0" defaultSize="0" autoFill="0" autoLine="0" autoPict="0">
                <anchor moveWithCells="1">
                  <from>
                    <xdr:col>4</xdr:col>
                    <xdr:colOff>533400</xdr:colOff>
                    <xdr:row>55</xdr:row>
                    <xdr:rowOff>0</xdr:rowOff>
                  </from>
                  <to>
                    <xdr:col>5</xdr:col>
                    <xdr:colOff>9525</xdr:colOff>
                    <xdr:row>55</xdr:row>
                    <xdr:rowOff>133350</xdr:rowOff>
                  </to>
                </anchor>
              </controlPr>
            </control>
          </mc:Choice>
        </mc:AlternateContent>
        <mc:AlternateContent xmlns:mc="http://schemas.openxmlformats.org/markup-compatibility/2006">
          <mc:Choice Requires="x14">
            <control shapeId="65675" r:id="rId15" name="Check Box 139">
              <controlPr defaultSize="0" autoFill="0" autoLine="0" autoPict="0">
                <anchor moveWithCells="1">
                  <from>
                    <xdr:col>4</xdr:col>
                    <xdr:colOff>533400</xdr:colOff>
                    <xdr:row>56</xdr:row>
                    <xdr:rowOff>9525</xdr:rowOff>
                  </from>
                  <to>
                    <xdr:col>5</xdr:col>
                    <xdr:colOff>9525</xdr:colOff>
                    <xdr:row>56</xdr:row>
                    <xdr:rowOff>142875</xdr:rowOff>
                  </to>
                </anchor>
              </controlPr>
            </control>
          </mc:Choice>
        </mc:AlternateContent>
        <mc:AlternateContent xmlns:mc="http://schemas.openxmlformats.org/markup-compatibility/2006">
          <mc:Choice Requires="x14">
            <control shapeId="65676" r:id="rId16" name="Check Box 140">
              <controlPr defaultSize="0" autoFill="0" autoLine="0" autoPict="0">
                <anchor moveWithCells="1">
                  <from>
                    <xdr:col>4</xdr:col>
                    <xdr:colOff>533400</xdr:colOff>
                    <xdr:row>57</xdr:row>
                    <xdr:rowOff>9525</xdr:rowOff>
                  </from>
                  <to>
                    <xdr:col>5</xdr:col>
                    <xdr:colOff>9525</xdr:colOff>
                    <xdr:row>57</xdr:row>
                    <xdr:rowOff>142875</xdr:rowOff>
                  </to>
                </anchor>
              </controlPr>
            </control>
          </mc:Choice>
        </mc:AlternateContent>
        <mc:AlternateContent xmlns:mc="http://schemas.openxmlformats.org/markup-compatibility/2006">
          <mc:Choice Requires="x14">
            <control shapeId="65677" r:id="rId17" name="Check Box 141">
              <controlPr defaultSize="0" autoFill="0" autoLine="0" autoPict="0">
                <anchor moveWithCells="1">
                  <from>
                    <xdr:col>4</xdr:col>
                    <xdr:colOff>533400</xdr:colOff>
                    <xdr:row>58</xdr:row>
                    <xdr:rowOff>9525</xdr:rowOff>
                  </from>
                  <to>
                    <xdr:col>5</xdr:col>
                    <xdr:colOff>9525</xdr:colOff>
                    <xdr:row>58</xdr:row>
                    <xdr:rowOff>142875</xdr:rowOff>
                  </to>
                </anchor>
              </controlPr>
            </control>
          </mc:Choice>
        </mc:AlternateContent>
        <mc:AlternateContent xmlns:mc="http://schemas.openxmlformats.org/markup-compatibility/2006">
          <mc:Choice Requires="x14">
            <control shapeId="65680" r:id="rId18" name="Check Box 144">
              <controlPr defaultSize="0" autoFill="0" autoLine="0" autoPict="0">
                <anchor moveWithCells="1">
                  <from>
                    <xdr:col>4</xdr:col>
                    <xdr:colOff>533400</xdr:colOff>
                    <xdr:row>62</xdr:row>
                    <xdr:rowOff>9525</xdr:rowOff>
                  </from>
                  <to>
                    <xdr:col>5</xdr:col>
                    <xdr:colOff>9525</xdr:colOff>
                    <xdr:row>62</xdr:row>
                    <xdr:rowOff>142875</xdr:rowOff>
                  </to>
                </anchor>
              </controlPr>
            </control>
          </mc:Choice>
        </mc:AlternateContent>
        <mc:AlternateContent xmlns:mc="http://schemas.openxmlformats.org/markup-compatibility/2006">
          <mc:Choice Requires="x14">
            <control shapeId="65682" r:id="rId19" name="Check Box 146">
              <controlPr defaultSize="0" autoFill="0" autoLine="0" autoPict="0">
                <anchor moveWithCells="1">
                  <from>
                    <xdr:col>4</xdr:col>
                    <xdr:colOff>533400</xdr:colOff>
                    <xdr:row>63</xdr:row>
                    <xdr:rowOff>9525</xdr:rowOff>
                  </from>
                  <to>
                    <xdr:col>5</xdr:col>
                    <xdr:colOff>9525</xdr:colOff>
                    <xdr:row>63</xdr:row>
                    <xdr:rowOff>142875</xdr:rowOff>
                  </to>
                </anchor>
              </controlPr>
            </control>
          </mc:Choice>
        </mc:AlternateContent>
        <mc:AlternateContent xmlns:mc="http://schemas.openxmlformats.org/markup-compatibility/2006">
          <mc:Choice Requires="x14">
            <control shapeId="65683" r:id="rId20" name="Check Box 147">
              <controlPr defaultSize="0" autoFill="0" autoLine="0" autoPict="0">
                <anchor moveWithCells="1">
                  <from>
                    <xdr:col>4</xdr:col>
                    <xdr:colOff>533400</xdr:colOff>
                    <xdr:row>64</xdr:row>
                    <xdr:rowOff>9525</xdr:rowOff>
                  </from>
                  <to>
                    <xdr:col>5</xdr:col>
                    <xdr:colOff>9525</xdr:colOff>
                    <xdr:row>64</xdr:row>
                    <xdr:rowOff>142875</xdr:rowOff>
                  </to>
                </anchor>
              </controlPr>
            </control>
          </mc:Choice>
        </mc:AlternateContent>
        <mc:AlternateContent xmlns:mc="http://schemas.openxmlformats.org/markup-compatibility/2006">
          <mc:Choice Requires="x14">
            <control shapeId="65684" r:id="rId21" name="Check Box 148">
              <controlPr defaultSize="0" autoFill="0" autoLine="0" autoPict="0">
                <anchor moveWithCells="1">
                  <from>
                    <xdr:col>4</xdr:col>
                    <xdr:colOff>533400</xdr:colOff>
                    <xdr:row>61</xdr:row>
                    <xdr:rowOff>9525</xdr:rowOff>
                  </from>
                  <to>
                    <xdr:col>5</xdr:col>
                    <xdr:colOff>9525</xdr:colOff>
                    <xdr:row>61</xdr:row>
                    <xdr:rowOff>142875</xdr:rowOff>
                  </to>
                </anchor>
              </controlPr>
            </control>
          </mc:Choice>
        </mc:AlternateContent>
        <mc:AlternateContent xmlns:mc="http://schemas.openxmlformats.org/markup-compatibility/2006">
          <mc:Choice Requires="x14">
            <control shapeId="65696" r:id="rId22" name="Check Box 160">
              <controlPr locked="0" defaultSize="0" autoFill="0" autoLine="0" autoPict="0">
                <anchor moveWithCells="1">
                  <from>
                    <xdr:col>4</xdr:col>
                    <xdr:colOff>533400</xdr:colOff>
                    <xdr:row>115</xdr:row>
                    <xdr:rowOff>9525</xdr:rowOff>
                  </from>
                  <to>
                    <xdr:col>5</xdr:col>
                    <xdr:colOff>9525</xdr:colOff>
                    <xdr:row>115</xdr:row>
                    <xdr:rowOff>142875</xdr:rowOff>
                  </to>
                </anchor>
              </controlPr>
            </control>
          </mc:Choice>
        </mc:AlternateContent>
        <mc:AlternateContent xmlns:mc="http://schemas.openxmlformats.org/markup-compatibility/2006">
          <mc:Choice Requires="x14">
            <control shapeId="65697" r:id="rId23" name="Check Box 161">
              <controlPr locked="0" defaultSize="0" autoFill="0" autoLine="0" autoPict="0">
                <anchor moveWithCells="1">
                  <from>
                    <xdr:col>4</xdr:col>
                    <xdr:colOff>533400</xdr:colOff>
                    <xdr:row>116</xdr:row>
                    <xdr:rowOff>9525</xdr:rowOff>
                  </from>
                  <to>
                    <xdr:col>5</xdr:col>
                    <xdr:colOff>9525</xdr:colOff>
                    <xdr:row>116</xdr:row>
                    <xdr:rowOff>142875</xdr:rowOff>
                  </to>
                </anchor>
              </controlPr>
            </control>
          </mc:Choice>
        </mc:AlternateContent>
        <mc:AlternateContent xmlns:mc="http://schemas.openxmlformats.org/markup-compatibility/2006">
          <mc:Choice Requires="x14">
            <control shapeId="65698" r:id="rId24" name="Check Box 162">
              <controlPr locked="0" defaultSize="0" autoFill="0" autoLine="0" autoPict="0">
                <anchor moveWithCells="1">
                  <from>
                    <xdr:col>4</xdr:col>
                    <xdr:colOff>533400</xdr:colOff>
                    <xdr:row>117</xdr:row>
                    <xdr:rowOff>9525</xdr:rowOff>
                  </from>
                  <to>
                    <xdr:col>5</xdr:col>
                    <xdr:colOff>9525</xdr:colOff>
                    <xdr:row>117</xdr:row>
                    <xdr:rowOff>142875</xdr:rowOff>
                  </to>
                </anchor>
              </controlPr>
            </control>
          </mc:Choice>
        </mc:AlternateContent>
        <mc:AlternateContent xmlns:mc="http://schemas.openxmlformats.org/markup-compatibility/2006">
          <mc:Choice Requires="x14">
            <control shapeId="65699" r:id="rId25" name="Check Box 163">
              <controlPr locked="0" defaultSize="0" autoFill="0" autoLine="0" autoPict="0">
                <anchor moveWithCells="1">
                  <from>
                    <xdr:col>4</xdr:col>
                    <xdr:colOff>533400</xdr:colOff>
                    <xdr:row>118</xdr:row>
                    <xdr:rowOff>9525</xdr:rowOff>
                  </from>
                  <to>
                    <xdr:col>5</xdr:col>
                    <xdr:colOff>9525</xdr:colOff>
                    <xdr:row>118</xdr:row>
                    <xdr:rowOff>142875</xdr:rowOff>
                  </to>
                </anchor>
              </controlPr>
            </control>
          </mc:Choice>
        </mc:AlternateContent>
        <mc:AlternateContent xmlns:mc="http://schemas.openxmlformats.org/markup-compatibility/2006">
          <mc:Choice Requires="x14">
            <control shapeId="65700" r:id="rId26" name="Check Box 164">
              <controlPr locked="0" defaultSize="0" autoFill="0" autoLine="0" autoPict="0">
                <anchor moveWithCells="1">
                  <from>
                    <xdr:col>4</xdr:col>
                    <xdr:colOff>533400</xdr:colOff>
                    <xdr:row>119</xdr:row>
                    <xdr:rowOff>9525</xdr:rowOff>
                  </from>
                  <to>
                    <xdr:col>5</xdr:col>
                    <xdr:colOff>9525</xdr:colOff>
                    <xdr:row>119</xdr:row>
                    <xdr:rowOff>142875</xdr:rowOff>
                  </to>
                </anchor>
              </controlPr>
            </control>
          </mc:Choice>
        </mc:AlternateContent>
        <mc:AlternateContent xmlns:mc="http://schemas.openxmlformats.org/markup-compatibility/2006">
          <mc:Choice Requires="x14">
            <control shapeId="65701" r:id="rId27" name="Check Box 165">
              <controlPr locked="0" defaultSize="0" autoFill="0" autoLine="0" autoPict="0">
                <anchor moveWithCells="1">
                  <from>
                    <xdr:col>4</xdr:col>
                    <xdr:colOff>533400</xdr:colOff>
                    <xdr:row>120</xdr:row>
                    <xdr:rowOff>9525</xdr:rowOff>
                  </from>
                  <to>
                    <xdr:col>5</xdr:col>
                    <xdr:colOff>9525</xdr:colOff>
                    <xdr:row>120</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2000-00000C000000}">
          <x14:formula1>
            <xm:f>'hidden - ScoringLists'!$D$11:$D$12</xm:f>
          </x14:formula1>
          <xm:sqref>N129 N107</xm:sqref>
        </x14:dataValidation>
        <x14:dataValidation type="list" allowBlank="1" showErrorMessage="1" xr:uid="{00000000-0002-0000-2000-00000A000000}">
          <x14:formula1>
            <xm:f>'hidden - ScoringLists'!$B$3:$B$7</xm:f>
          </x14:formula1>
          <xm:sqref>E34</xm:sqref>
        </x14:dataValidation>
        <x14:dataValidation type="list" allowBlank="1" showInputMessage="1" showErrorMessage="1" xr:uid="{00000000-0002-0000-2000-000010000000}">
          <x14:formula1>
            <xm:f>'hidden - ScoringLists'!$B$74:$B$77</xm:f>
          </x14:formula1>
          <xm:sqref>E86</xm:sqref>
        </x14:dataValidation>
        <x14:dataValidation type="list" allowBlank="1" showInputMessage="1" showErrorMessage="1" xr:uid="{00000000-0002-0000-2000-000005000000}">
          <x14:formula1>
            <xm:f>'hidden - ScoringLists'!$D$42:$D$43</xm:f>
          </x14:formula1>
          <xm:sqref>F105 F97:F98</xm:sqref>
        </x14:dataValidation>
        <x14:dataValidation type="list" allowBlank="1" showInputMessage="1" showErrorMessage="1" xr:uid="{98C4D324-6587-4825-ADA8-B852ECE13975}">
          <x14:formula1>
            <xm:f>'hidden - ScoringLists'!$B$123:$B$126</xm:f>
          </x14:formula1>
          <xm:sqref>E69</xm:sqref>
        </x14:dataValidation>
        <x14:dataValidation type="list" allowBlank="1" showInputMessage="1" showErrorMessage="1" xr:uid="{5BA8316E-7643-42E0-AA83-CD77B7BD289A}">
          <x14:formula1>
            <xm:f>'hidden - ScoringLists'!$B$128:$B$131</xm:f>
          </x14:formula1>
          <xm:sqref>E73:K73</xm:sqref>
        </x14:dataValidation>
        <x14:dataValidation type="list" allowBlank="1" showInputMessage="1" showErrorMessage="1" xr:uid="{C556D1F3-D44C-476F-897C-C974AE3A3203}">
          <x14:formula1>
            <xm:f>'hidden - ScoringLists'!$C$133:$C$136</xm:f>
          </x14:formula1>
          <xm:sqref>N113</xm:sqref>
        </x14:dataValidation>
        <x14:dataValidation type="list" allowBlank="1" showInputMessage="1" showErrorMessage="1" xr:uid="{96EDECA7-1743-496C-9153-59BCD959B0C8}">
          <x14:formula1>
            <xm:f>'hidden - ScoringLists'!$B$142:$B$147</xm:f>
          </x14:formula1>
          <xm:sqref>E42:K42</xm:sqref>
        </x14:dataValidation>
        <x14:dataValidation type="list" showInputMessage="1" showErrorMessage="1" xr:uid="{9A50FAEC-04C1-4E38-A159-882CE2B6BE3B}">
          <x14:formula1>
            <xm:f>'hidden - ScoringLists'!$B$20:$B$26</xm:f>
          </x14:formula1>
          <xm:sqref>E48:K48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M147"/>
  <sheetViews>
    <sheetView workbookViewId="0"/>
  </sheetViews>
  <sheetFormatPr defaultColWidth="9.140625" defaultRowHeight="15" x14ac:dyDescent="0.25"/>
  <cols>
    <col min="1" max="1" width="42" style="628" customWidth="1"/>
    <col min="2" max="2" width="125.5703125" style="628" customWidth="1"/>
    <col min="3" max="7" width="9.140625" style="628"/>
    <col min="8" max="8" width="15.5703125" style="628" bestFit="1" customWidth="1"/>
    <col min="9" max="9" width="10" style="628" customWidth="1"/>
    <col min="10" max="16384" width="9.140625" style="628"/>
  </cols>
  <sheetData>
    <row r="1" spans="1:9" x14ac:dyDescent="0.25">
      <c r="A1" s="632"/>
      <c r="D1" s="628">
        <v>0</v>
      </c>
    </row>
    <row r="2" spans="1:9" x14ac:dyDescent="0.25">
      <c r="D2" s="628">
        <v>2</v>
      </c>
      <c r="F2"/>
      <c r="G2"/>
      <c r="H2"/>
      <c r="I2"/>
    </row>
    <row r="3" spans="1:9" x14ac:dyDescent="0.25">
      <c r="A3" s="632" t="s">
        <v>827</v>
      </c>
      <c r="B3" s="628" t="s">
        <v>788</v>
      </c>
      <c r="D3" s="628">
        <v>4</v>
      </c>
      <c r="F3"/>
      <c r="G3"/>
      <c r="H3" s="673" t="s">
        <v>828</v>
      </c>
      <c r="I3" t="e" cm="1">
        <f t="array" ref="I3">VLOOKUP('Scoring '!#REF!,Table1[#All],2,TRUE)</f>
        <v>#REF!</v>
      </c>
    </row>
    <row r="4" spans="1:9" x14ac:dyDescent="0.25">
      <c r="A4" s="628" t="s">
        <v>829</v>
      </c>
      <c r="B4" s="628" t="s">
        <v>830</v>
      </c>
      <c r="D4" s="628">
        <v>6</v>
      </c>
      <c r="F4"/>
      <c r="G4"/>
      <c r="H4" s="228" t="s">
        <v>831</v>
      </c>
      <c r="I4" s="228" t="e">
        <f>IF('Scoring '!#REF!,2,0)</f>
        <v>#REF!</v>
      </c>
    </row>
    <row r="5" spans="1:9" x14ac:dyDescent="0.25">
      <c r="B5" s="628" t="s">
        <v>832</v>
      </c>
      <c r="F5"/>
      <c r="G5"/>
      <c r="H5" t="s">
        <v>833</v>
      </c>
      <c r="I5" s="215" t="e">
        <f>MIN(10,(SUM(I3,I4)))</f>
        <v>#REF!</v>
      </c>
    </row>
    <row r="6" spans="1:9" x14ac:dyDescent="0.25">
      <c r="B6" s="628" t="s">
        <v>834</v>
      </c>
      <c r="F6"/>
      <c r="G6"/>
      <c r="H6"/>
      <c r="I6"/>
    </row>
    <row r="7" spans="1:9" x14ac:dyDescent="0.25">
      <c r="B7" s="628" t="s">
        <v>835</v>
      </c>
      <c r="F7"/>
      <c r="G7"/>
      <c r="H7" t="s">
        <v>836</v>
      </c>
      <c r="I7" t="s">
        <v>837</v>
      </c>
    </row>
    <row r="8" spans="1:9" x14ac:dyDescent="0.25">
      <c r="F8"/>
      <c r="G8"/>
      <c r="H8" s="673">
        <v>0</v>
      </c>
      <c r="I8">
        <v>0</v>
      </c>
    </row>
    <row r="9" spans="1:9" x14ac:dyDescent="0.25">
      <c r="F9"/>
      <c r="G9"/>
      <c r="H9" s="673">
        <v>2.9899999999999999E-2</v>
      </c>
      <c r="I9">
        <v>1</v>
      </c>
    </row>
    <row r="10" spans="1:9" x14ac:dyDescent="0.25">
      <c r="F10"/>
      <c r="G10"/>
      <c r="H10" s="673">
        <v>5.9900000000000002E-2</v>
      </c>
      <c r="I10">
        <v>2</v>
      </c>
    </row>
    <row r="11" spans="1:9" x14ac:dyDescent="0.25">
      <c r="B11" s="633">
        <v>0</v>
      </c>
      <c r="D11" s="628">
        <v>0</v>
      </c>
      <c r="F11"/>
      <c r="G11"/>
      <c r="H11" s="673">
        <v>8.9899999999999994E-2</v>
      </c>
      <c r="I11">
        <v>3</v>
      </c>
    </row>
    <row r="12" spans="1:9" x14ac:dyDescent="0.25">
      <c r="A12" s="632" t="s">
        <v>838</v>
      </c>
      <c r="B12" s="633">
        <v>0.1</v>
      </c>
      <c r="D12" s="628">
        <v>5</v>
      </c>
      <c r="F12"/>
      <c r="G12"/>
      <c r="H12" s="673">
        <v>0.11990000000000001</v>
      </c>
      <c r="I12">
        <v>4</v>
      </c>
    </row>
    <row r="13" spans="1:9" x14ac:dyDescent="0.25">
      <c r="A13" s="628" t="s">
        <v>839</v>
      </c>
      <c r="B13" s="633">
        <v>0</v>
      </c>
      <c r="F13"/>
      <c r="G13"/>
      <c r="H13" s="673">
        <v>0.14990000000000001</v>
      </c>
      <c r="I13">
        <v>5</v>
      </c>
    </row>
    <row r="14" spans="1:9" x14ac:dyDescent="0.25">
      <c r="B14" s="633">
        <v>0.3</v>
      </c>
      <c r="F14"/>
      <c r="G14"/>
      <c r="H14" s="673">
        <v>0.1799</v>
      </c>
      <c r="I14">
        <v>6</v>
      </c>
    </row>
    <row r="15" spans="1:9" x14ac:dyDescent="0.25">
      <c r="B15" s="633">
        <v>0.5</v>
      </c>
      <c r="D15" s="628">
        <v>0</v>
      </c>
      <c r="F15"/>
      <c r="G15"/>
      <c r="H15" s="673">
        <v>0.2099</v>
      </c>
      <c r="I15">
        <v>7</v>
      </c>
    </row>
    <row r="16" spans="1:9" x14ac:dyDescent="0.25">
      <c r="B16" s="633">
        <v>0.7</v>
      </c>
      <c r="D16" s="628">
        <v>10</v>
      </c>
      <c r="F16"/>
      <c r="G16"/>
      <c r="H16" s="673">
        <v>0.2399</v>
      </c>
      <c r="I16">
        <v>8</v>
      </c>
    </row>
    <row r="17" spans="1:13" x14ac:dyDescent="0.25">
      <c r="B17" s="633">
        <v>0.9</v>
      </c>
      <c r="D17" s="628" t="s">
        <v>795</v>
      </c>
      <c r="F17"/>
      <c r="G17"/>
      <c r="H17" s="673">
        <v>0.26989999999999997</v>
      </c>
      <c r="I17">
        <v>9</v>
      </c>
    </row>
    <row r="18" spans="1:13" x14ac:dyDescent="0.25">
      <c r="B18" s="633">
        <v>1</v>
      </c>
      <c r="D18" s="634" t="s">
        <v>73</v>
      </c>
      <c r="F18"/>
      <c r="G18"/>
      <c r="H18" s="673">
        <v>0.2999</v>
      </c>
      <c r="I18">
        <v>10</v>
      </c>
    </row>
    <row r="19" spans="1:13" x14ac:dyDescent="0.25">
      <c r="D19" s="634" t="s">
        <v>74</v>
      </c>
      <c r="F19"/>
      <c r="G19"/>
      <c r="H19" s="673">
        <v>0.3</v>
      </c>
      <c r="I19">
        <v>10</v>
      </c>
    </row>
    <row r="20" spans="1:13" x14ac:dyDescent="0.25">
      <c r="B20" s="628" t="s">
        <v>795</v>
      </c>
      <c r="F20"/>
      <c r="G20"/>
      <c r="H20" s="673">
        <v>0.4</v>
      </c>
      <c r="I20">
        <v>10</v>
      </c>
    </row>
    <row r="21" spans="1:13" x14ac:dyDescent="0.25">
      <c r="A21" s="632" t="s">
        <v>840</v>
      </c>
      <c r="B21" s="635" t="s">
        <v>937</v>
      </c>
      <c r="D21" s="628">
        <v>0</v>
      </c>
      <c r="E21" s="628">
        <v>0</v>
      </c>
      <c r="F21">
        <v>0</v>
      </c>
      <c r="G21"/>
      <c r="H21" s="673">
        <v>0.5</v>
      </c>
      <c r="I21">
        <v>10</v>
      </c>
    </row>
    <row r="22" spans="1:13" x14ac:dyDescent="0.25">
      <c r="B22" s="635" t="s">
        <v>938</v>
      </c>
      <c r="D22" s="628">
        <v>1</v>
      </c>
      <c r="E22" s="628">
        <v>3</v>
      </c>
      <c r="F22" s="628">
        <v>3</v>
      </c>
      <c r="H22" s="673">
        <v>0.6</v>
      </c>
      <c r="I22">
        <v>10</v>
      </c>
    </row>
    <row r="23" spans="1:13" x14ac:dyDescent="0.25">
      <c r="B23" s="635" t="s">
        <v>936</v>
      </c>
      <c r="E23" s="628">
        <v>4</v>
      </c>
      <c r="F23" s="628">
        <v>5</v>
      </c>
      <c r="H23" s="673">
        <v>0.7</v>
      </c>
      <c r="I23">
        <v>10</v>
      </c>
    </row>
    <row r="24" spans="1:13" x14ac:dyDescent="0.25">
      <c r="B24" s="628" t="s">
        <v>952</v>
      </c>
      <c r="D24" s="628">
        <v>0</v>
      </c>
      <c r="E24" s="628">
        <v>5</v>
      </c>
      <c r="F24" s="628">
        <v>6</v>
      </c>
      <c r="H24" s="673">
        <v>0.8</v>
      </c>
      <c r="I24">
        <v>10</v>
      </c>
    </row>
    <row r="25" spans="1:13" x14ac:dyDescent="0.25">
      <c r="B25" s="635" t="s">
        <v>939</v>
      </c>
      <c r="D25" s="628">
        <v>3</v>
      </c>
      <c r="E25" s="628">
        <v>6</v>
      </c>
      <c r="F25" s="628">
        <v>8</v>
      </c>
      <c r="H25" s="673">
        <v>0.9</v>
      </c>
      <c r="I25">
        <v>10</v>
      </c>
    </row>
    <row r="26" spans="1:13" x14ac:dyDescent="0.25">
      <c r="B26" s="635" t="s">
        <v>935</v>
      </c>
      <c r="E26" s="628">
        <v>8</v>
      </c>
      <c r="H26" s="673">
        <v>1</v>
      </c>
      <c r="I26">
        <v>10</v>
      </c>
    </row>
    <row r="27" spans="1:13" x14ac:dyDescent="0.25">
      <c r="D27" s="628">
        <v>0</v>
      </c>
      <c r="M27" s="628" t="e">
        <f>'hidden - ScoringLists'!A113E</f>
        <v>#NAME?</v>
      </c>
    </row>
    <row r="28" spans="1:13" x14ac:dyDescent="0.25">
      <c r="A28" s="628" t="s">
        <v>841</v>
      </c>
      <c r="B28" s="628" t="s">
        <v>842</v>
      </c>
      <c r="D28" s="628">
        <v>2</v>
      </c>
    </row>
    <row r="29" spans="1:13" x14ac:dyDescent="0.25">
      <c r="B29" s="628" t="s">
        <v>843</v>
      </c>
      <c r="D29" s="628">
        <v>0</v>
      </c>
    </row>
    <row r="30" spans="1:13" x14ac:dyDescent="0.25">
      <c r="B30" s="628" t="s">
        <v>844</v>
      </c>
      <c r="D30" s="628">
        <v>4</v>
      </c>
    </row>
    <row r="31" spans="1:13" x14ac:dyDescent="0.25">
      <c r="D31" s="628">
        <v>8</v>
      </c>
    </row>
    <row r="33" spans="1:4" x14ac:dyDescent="0.25">
      <c r="B33" s="635"/>
      <c r="D33" s="628">
        <v>0</v>
      </c>
    </row>
    <row r="34" spans="1:4" x14ac:dyDescent="0.25">
      <c r="A34" s="635"/>
      <c r="B34" s="635"/>
      <c r="D34" s="628">
        <v>1</v>
      </c>
    </row>
    <row r="35" spans="1:4" x14ac:dyDescent="0.25">
      <c r="A35" s="635"/>
      <c r="B35" s="635" t="s">
        <v>795</v>
      </c>
      <c r="D35" s="628">
        <v>2</v>
      </c>
    </row>
    <row r="36" spans="1:4" x14ac:dyDescent="0.25">
      <c r="A36" s="635" t="s">
        <v>845</v>
      </c>
      <c r="B36" s="635" t="s">
        <v>846</v>
      </c>
      <c r="D36" s="628">
        <v>3</v>
      </c>
    </row>
    <row r="37" spans="1:4" x14ac:dyDescent="0.25">
      <c r="A37" s="635" t="s">
        <v>847</v>
      </c>
      <c r="B37" s="635" t="s">
        <v>848</v>
      </c>
      <c r="D37" s="628">
        <v>4</v>
      </c>
    </row>
    <row r="38" spans="1:4" x14ac:dyDescent="0.25">
      <c r="B38" s="635" t="s">
        <v>849</v>
      </c>
      <c r="D38" s="628">
        <v>5</v>
      </c>
    </row>
    <row r="39" spans="1:4" x14ac:dyDescent="0.25">
      <c r="A39" s="635"/>
      <c r="B39" s="635" t="s">
        <v>850</v>
      </c>
      <c r="D39" s="628">
        <v>6</v>
      </c>
    </row>
    <row r="40" spans="1:4" x14ac:dyDescent="0.25">
      <c r="A40" s="635"/>
      <c r="B40" s="635" t="s">
        <v>851</v>
      </c>
    </row>
    <row r="41" spans="1:4" x14ac:dyDescent="0.25">
      <c r="A41" s="635"/>
      <c r="B41" s="635"/>
    </row>
    <row r="42" spans="1:4" x14ac:dyDescent="0.25">
      <c r="A42" s="635"/>
      <c r="B42" s="635"/>
      <c r="D42" s="628" t="s">
        <v>145</v>
      </c>
    </row>
    <row r="43" spans="1:4" ht="18.75" x14ac:dyDescent="0.3">
      <c r="A43" s="635"/>
      <c r="B43" s="628" t="s">
        <v>795</v>
      </c>
      <c r="D43" s="636" t="s">
        <v>852</v>
      </c>
    </row>
    <row r="44" spans="1:4" x14ac:dyDescent="0.25">
      <c r="A44" s="628" t="s">
        <v>853</v>
      </c>
      <c r="B44" s="628" t="s">
        <v>854</v>
      </c>
      <c r="D44" s="628">
        <v>0</v>
      </c>
    </row>
    <row r="45" spans="1:4" x14ac:dyDescent="0.25">
      <c r="A45" s="628" t="s">
        <v>855</v>
      </c>
      <c r="B45" s="628" t="s">
        <v>856</v>
      </c>
      <c r="D45" s="628">
        <v>3</v>
      </c>
    </row>
    <row r="46" spans="1:4" x14ac:dyDescent="0.25">
      <c r="B46" s="628" t="s">
        <v>857</v>
      </c>
    </row>
    <row r="47" spans="1:4" x14ac:dyDescent="0.25">
      <c r="B47" s="628" t="s">
        <v>858</v>
      </c>
    </row>
    <row r="48" spans="1:4" x14ac:dyDescent="0.25">
      <c r="B48" s="628" t="s">
        <v>859</v>
      </c>
    </row>
    <row r="49" spans="1:4" x14ac:dyDescent="0.25">
      <c r="B49" s="628" t="s">
        <v>860</v>
      </c>
    </row>
    <row r="50" spans="1:4" x14ac:dyDescent="0.25">
      <c r="B50" s="628" t="s">
        <v>861</v>
      </c>
    </row>
    <row r="51" spans="1:4" x14ac:dyDescent="0.25">
      <c r="B51" s="628" t="s">
        <v>862</v>
      </c>
    </row>
    <row r="52" spans="1:4" x14ac:dyDescent="0.25">
      <c r="B52" s="628" t="s">
        <v>863</v>
      </c>
    </row>
    <row r="53" spans="1:4" x14ac:dyDescent="0.25">
      <c r="B53" s="628" t="s">
        <v>864</v>
      </c>
      <c r="D53" s="628">
        <v>6</v>
      </c>
    </row>
    <row r="55" spans="1:4" x14ac:dyDescent="0.25">
      <c r="B55" s="628" t="s">
        <v>795</v>
      </c>
      <c r="D55" s="628">
        <v>0</v>
      </c>
    </row>
    <row r="56" spans="1:4" x14ac:dyDescent="0.25">
      <c r="A56" s="628" t="s">
        <v>865</v>
      </c>
      <c r="B56" s="628" t="s">
        <v>866</v>
      </c>
      <c r="D56" s="628">
        <v>3</v>
      </c>
    </row>
    <row r="57" spans="1:4" x14ac:dyDescent="0.25">
      <c r="A57" s="628" t="s">
        <v>867</v>
      </c>
      <c r="B57" s="628" t="s">
        <v>868</v>
      </c>
      <c r="D57" s="628">
        <v>5</v>
      </c>
    </row>
    <row r="58" spans="1:4" x14ac:dyDescent="0.25">
      <c r="B58" s="628" t="s">
        <v>869</v>
      </c>
    </row>
    <row r="59" spans="1:4" x14ac:dyDescent="0.25">
      <c r="B59" s="628" t="s">
        <v>870</v>
      </c>
      <c r="D59" s="628" t="s">
        <v>871</v>
      </c>
    </row>
    <row r="60" spans="1:4" x14ac:dyDescent="0.25">
      <c r="B60" s="628" t="s">
        <v>872</v>
      </c>
      <c r="D60" s="628" t="s">
        <v>871</v>
      </c>
    </row>
    <row r="61" spans="1:4" x14ac:dyDescent="0.25">
      <c r="B61" s="628" t="s">
        <v>873</v>
      </c>
    </row>
    <row r="62" spans="1:4" x14ac:dyDescent="0.25">
      <c r="B62" s="628" t="s">
        <v>874</v>
      </c>
    </row>
    <row r="65" spans="1:2" x14ac:dyDescent="0.25">
      <c r="B65" s="628" t="s">
        <v>875</v>
      </c>
    </row>
    <row r="66" spans="1:2" x14ac:dyDescent="0.25">
      <c r="A66" s="628" t="s">
        <v>876</v>
      </c>
      <c r="B66" s="628" t="s">
        <v>877</v>
      </c>
    </row>
    <row r="67" spans="1:2" x14ac:dyDescent="0.25">
      <c r="B67" s="628" t="s">
        <v>878</v>
      </c>
    </row>
    <row r="68" spans="1:2" x14ac:dyDescent="0.25">
      <c r="B68" s="628" t="s">
        <v>879</v>
      </c>
    </row>
    <row r="69" spans="1:2" x14ac:dyDescent="0.25">
      <c r="B69" s="628" t="s">
        <v>880</v>
      </c>
    </row>
    <row r="70" spans="1:2" x14ac:dyDescent="0.25">
      <c r="B70" s="628" t="s">
        <v>881</v>
      </c>
    </row>
    <row r="71" spans="1:2" x14ac:dyDescent="0.25">
      <c r="B71" s="635"/>
    </row>
    <row r="72" spans="1:2" x14ac:dyDescent="0.25">
      <c r="A72" s="635"/>
    </row>
    <row r="74" spans="1:2" x14ac:dyDescent="0.25">
      <c r="A74" s="628" t="s">
        <v>882</v>
      </c>
      <c r="B74" s="628" t="s">
        <v>795</v>
      </c>
    </row>
    <row r="75" spans="1:2" x14ac:dyDescent="0.25">
      <c r="A75" s="628" t="s">
        <v>883</v>
      </c>
      <c r="B75" s="628" t="s">
        <v>884</v>
      </c>
    </row>
    <row r="76" spans="1:2" x14ac:dyDescent="0.25">
      <c r="B76" s="628" t="s">
        <v>885</v>
      </c>
    </row>
    <row r="77" spans="1:2" x14ac:dyDescent="0.25">
      <c r="B77" s="628" t="s">
        <v>886</v>
      </c>
    </row>
    <row r="80" spans="1:2" x14ac:dyDescent="0.25">
      <c r="B80" s="628" t="s">
        <v>795</v>
      </c>
    </row>
    <row r="81" spans="1:2" x14ac:dyDescent="0.25">
      <c r="A81" s="635" t="s">
        <v>887</v>
      </c>
      <c r="B81" s="635" t="s">
        <v>888</v>
      </c>
    </row>
    <row r="82" spans="1:2" x14ac:dyDescent="0.25">
      <c r="A82" s="635" t="s">
        <v>889</v>
      </c>
      <c r="B82" s="635" t="s">
        <v>890</v>
      </c>
    </row>
    <row r="83" spans="1:2" x14ac:dyDescent="0.25">
      <c r="A83" s="635"/>
      <c r="B83" s="635"/>
    </row>
    <row r="84" spans="1:2" x14ac:dyDescent="0.25">
      <c r="A84" s="635"/>
      <c r="B84" s="635"/>
    </row>
    <row r="85" spans="1:2" x14ac:dyDescent="0.25">
      <c r="A85" s="635"/>
      <c r="B85" s="628" t="s">
        <v>795</v>
      </c>
    </row>
    <row r="86" spans="1:2" x14ac:dyDescent="0.25">
      <c r="A86" s="635" t="s">
        <v>891</v>
      </c>
      <c r="B86" s="635" t="s">
        <v>892</v>
      </c>
    </row>
    <row r="87" spans="1:2" x14ac:dyDescent="0.25">
      <c r="A87" s="635"/>
      <c r="B87" s="635" t="s">
        <v>893</v>
      </c>
    </row>
    <row r="88" spans="1:2" x14ac:dyDescent="0.25">
      <c r="A88" s="635"/>
    </row>
    <row r="90" spans="1:2" x14ac:dyDescent="0.25">
      <c r="B90" s="637">
        <v>0</v>
      </c>
    </row>
    <row r="91" spans="1:2" x14ac:dyDescent="0.25">
      <c r="A91" s="628" t="s">
        <v>894</v>
      </c>
      <c r="B91" s="637">
        <v>0.1</v>
      </c>
    </row>
    <row r="93" spans="1:2" x14ac:dyDescent="0.25">
      <c r="B93" s="637">
        <v>0</v>
      </c>
    </row>
    <row r="94" spans="1:2" x14ac:dyDescent="0.25">
      <c r="A94" s="628" t="s">
        <v>895</v>
      </c>
      <c r="B94" s="637">
        <v>0.3</v>
      </c>
    </row>
    <row r="95" spans="1:2" x14ac:dyDescent="0.25">
      <c r="B95" s="637">
        <v>0.5</v>
      </c>
    </row>
    <row r="96" spans="1:2" x14ac:dyDescent="0.25">
      <c r="B96" s="637">
        <v>0.7</v>
      </c>
    </row>
    <row r="97" spans="1:3" x14ac:dyDescent="0.25">
      <c r="B97" s="637">
        <v>1</v>
      </c>
    </row>
    <row r="99" spans="1:3" x14ac:dyDescent="0.25">
      <c r="B99" s="637">
        <v>1</v>
      </c>
    </row>
    <row r="100" spans="1:3" x14ac:dyDescent="0.25">
      <c r="A100" s="628" t="s">
        <v>896</v>
      </c>
      <c r="B100" s="637">
        <v>0.9</v>
      </c>
    </row>
    <row r="101" spans="1:3" x14ac:dyDescent="0.25">
      <c r="B101" s="637">
        <v>0.7</v>
      </c>
    </row>
    <row r="102" spans="1:3" x14ac:dyDescent="0.25">
      <c r="B102" s="637">
        <v>0.5</v>
      </c>
    </row>
    <row r="103" spans="1:3" x14ac:dyDescent="0.25">
      <c r="B103" s="637">
        <v>0.3</v>
      </c>
    </row>
    <row r="104" spans="1:3" x14ac:dyDescent="0.25">
      <c r="B104" s="637">
        <v>0</v>
      </c>
    </row>
    <row r="106" spans="1:3" x14ac:dyDescent="0.25">
      <c r="B106" s="628" t="s">
        <v>795</v>
      </c>
    </row>
    <row r="107" spans="1:3" x14ac:dyDescent="0.25">
      <c r="A107" s="628" t="s">
        <v>897</v>
      </c>
      <c r="B107" s="628" t="s">
        <v>898</v>
      </c>
    </row>
    <row r="108" spans="1:3" x14ac:dyDescent="0.25">
      <c r="B108" s="628" t="s">
        <v>899</v>
      </c>
    </row>
    <row r="111" spans="1:3" x14ac:dyDescent="0.25">
      <c r="A111" s="628" t="s">
        <v>900</v>
      </c>
      <c r="B111" s="628" t="s">
        <v>795</v>
      </c>
      <c r="C111" s="628">
        <v>0</v>
      </c>
    </row>
    <row r="112" spans="1:3" x14ac:dyDescent="0.25">
      <c r="B112" s="628" t="s">
        <v>901</v>
      </c>
      <c r="C112" s="628">
        <v>2</v>
      </c>
    </row>
    <row r="113" spans="1:3" x14ac:dyDescent="0.25">
      <c r="B113" s="628" t="s">
        <v>902</v>
      </c>
      <c r="C113" s="628">
        <v>4</v>
      </c>
    </row>
    <row r="114" spans="1:3" x14ac:dyDescent="0.25">
      <c r="B114" s="628" t="s">
        <v>903</v>
      </c>
      <c r="C114" s="628">
        <v>8</v>
      </c>
    </row>
    <row r="115" spans="1:3" x14ac:dyDescent="0.25">
      <c r="B115" s="628" t="s">
        <v>904</v>
      </c>
    </row>
    <row r="117" spans="1:3" x14ac:dyDescent="0.25">
      <c r="A117" s="628" t="s">
        <v>905</v>
      </c>
      <c r="B117" s="628" t="s">
        <v>795</v>
      </c>
      <c r="C117" s="628">
        <v>0</v>
      </c>
    </row>
    <row r="118" spans="1:3" x14ac:dyDescent="0.25">
      <c r="B118" s="628" t="s">
        <v>906</v>
      </c>
      <c r="C118" s="628">
        <v>1</v>
      </c>
    </row>
    <row r="119" spans="1:3" x14ac:dyDescent="0.25">
      <c r="B119" s="628" t="s">
        <v>798</v>
      </c>
      <c r="C119" s="628">
        <v>3</v>
      </c>
    </row>
    <row r="120" spans="1:3" x14ac:dyDescent="0.25">
      <c r="B120" s="628" t="s">
        <v>907</v>
      </c>
      <c r="C120" s="628">
        <v>5</v>
      </c>
    </row>
    <row r="121" spans="1:3" x14ac:dyDescent="0.25">
      <c r="B121" s="628" t="s">
        <v>908</v>
      </c>
    </row>
    <row r="123" spans="1:3" x14ac:dyDescent="0.25">
      <c r="A123" s="628" t="s">
        <v>909</v>
      </c>
      <c r="B123" s="628" t="s">
        <v>795</v>
      </c>
      <c r="C123" s="628">
        <v>0</v>
      </c>
    </row>
    <row r="124" spans="1:3" x14ac:dyDescent="0.25">
      <c r="B124" s="628" t="s">
        <v>910</v>
      </c>
      <c r="C124" s="628">
        <v>1</v>
      </c>
    </row>
    <row r="125" spans="1:3" x14ac:dyDescent="0.25">
      <c r="B125" s="628" t="s">
        <v>911</v>
      </c>
      <c r="C125" s="628">
        <v>2</v>
      </c>
    </row>
    <row r="126" spans="1:3" x14ac:dyDescent="0.25">
      <c r="B126" s="628" t="s">
        <v>912</v>
      </c>
    </row>
    <row r="128" spans="1:3" x14ac:dyDescent="0.25">
      <c r="A128" s="628" t="s">
        <v>913</v>
      </c>
      <c r="B128" s="628" t="s">
        <v>795</v>
      </c>
      <c r="C128" s="628">
        <v>0</v>
      </c>
    </row>
    <row r="129" spans="1:3" x14ac:dyDescent="0.25">
      <c r="B129" s="628" t="s">
        <v>914</v>
      </c>
      <c r="C129" s="628">
        <v>1</v>
      </c>
    </row>
    <row r="130" spans="1:3" x14ac:dyDescent="0.25">
      <c r="B130" s="628" t="s">
        <v>915</v>
      </c>
      <c r="C130" s="628">
        <v>2</v>
      </c>
    </row>
    <row r="131" spans="1:3" x14ac:dyDescent="0.25">
      <c r="B131" s="628" t="s">
        <v>916</v>
      </c>
      <c r="C131" s="628">
        <v>3</v>
      </c>
    </row>
    <row r="133" spans="1:3" x14ac:dyDescent="0.25">
      <c r="A133" s="628" t="s">
        <v>924</v>
      </c>
      <c r="B133" s="628" t="s">
        <v>795</v>
      </c>
      <c r="C133" s="628">
        <v>0</v>
      </c>
    </row>
    <row r="134" spans="1:3" x14ac:dyDescent="0.25">
      <c r="B134" s="628" t="s">
        <v>822</v>
      </c>
      <c r="C134" s="628">
        <v>10</v>
      </c>
    </row>
    <row r="135" spans="1:3" x14ac:dyDescent="0.25">
      <c r="B135" s="628" t="s">
        <v>823</v>
      </c>
      <c r="C135" s="628">
        <v>20</v>
      </c>
    </row>
    <row r="136" spans="1:3" x14ac:dyDescent="0.25">
      <c r="B136" s="628" t="s">
        <v>824</v>
      </c>
      <c r="C136" s="628">
        <v>30</v>
      </c>
    </row>
    <row r="137" spans="1:3" x14ac:dyDescent="0.25">
      <c r="B137" s="628" t="s">
        <v>825</v>
      </c>
    </row>
    <row r="138" spans="1:3" x14ac:dyDescent="0.25">
      <c r="B138" s="628" t="s">
        <v>826</v>
      </c>
    </row>
    <row r="139" spans="1:3" x14ac:dyDescent="0.25">
      <c r="B139" s="628" t="s">
        <v>276</v>
      </c>
    </row>
    <row r="142" spans="1:3" x14ac:dyDescent="0.25">
      <c r="A142" s="628" t="s">
        <v>926</v>
      </c>
      <c r="B142" s="628" t="s">
        <v>931</v>
      </c>
    </row>
    <row r="143" spans="1:3" x14ac:dyDescent="0.25">
      <c r="B143" s="628" t="s">
        <v>929</v>
      </c>
    </row>
    <row r="144" spans="1:3" x14ac:dyDescent="0.25">
      <c r="B144" s="628" t="s">
        <v>951</v>
      </c>
    </row>
    <row r="145" spans="2:2" x14ac:dyDescent="0.25">
      <c r="B145" s="628" t="s">
        <v>934</v>
      </c>
    </row>
    <row r="146" spans="2:2" x14ac:dyDescent="0.25">
      <c r="B146" s="628" t="s">
        <v>928</v>
      </c>
    </row>
    <row r="147" spans="2:2" x14ac:dyDescent="0.25">
      <c r="B147" s="628" t="s">
        <v>927</v>
      </c>
    </row>
  </sheetData>
  <dataConsolidate/>
  <customSheetViews>
    <customSheetView guid="{DFED3BBB-AA3A-47A0-B9A6-455515EE166B}" fitToPage="1" state="hidden" topLeftCell="A85">
      <selection activeCell="B109" sqref="B109"/>
      <pageMargins left="0" right="0" top="0" bottom="0" header="0" footer="0"/>
      <pageSetup scale="56" fitToHeight="2" orientation="portrait" r:id="rId1"/>
      <headerFooter alignWithMargins="0"/>
    </customSheetView>
    <customSheetView guid="{BF20CC56-EA05-47B4-8174-543B4536EDD8}" state="hidden" topLeftCell="A91">
      <selection activeCell="B123" sqref="B123"/>
      <pageMargins left="0" right="0" top="0" bottom="0" header="0" footer="0"/>
      <headerFooter alignWithMargins="0"/>
    </customSheetView>
  </customSheetViews>
  <pageMargins left="0.75" right="0.75" top="1" bottom="1" header="0.5" footer="0.5"/>
  <pageSetup scale="56" fitToHeight="2" orientation="portrait" r:id="rId2"/>
  <headerFooter alignWithMargins="0"/>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e13aaf3-f8b5-448b-b606-5f59d239d11f">
      <UserInfo>
        <DisplayName>Lisa Vatske</DisplayName>
        <AccountId>7</AccountId>
        <AccountType/>
      </UserInfo>
      <UserInfo>
        <DisplayName>Jason Hennigan</DisplayName>
        <AccountId>14</AccountId>
        <AccountType/>
      </UserInfo>
      <UserInfo>
        <DisplayName>Claire Petersky</DisplayName>
        <AccountId>13</AccountId>
        <AccountType/>
      </UserInfo>
      <UserInfo>
        <DisplayName>Eli Chabot Lieberman</DisplayName>
        <AccountId>12</AccountId>
        <AccountType/>
      </UserInfo>
      <UserInfo>
        <DisplayName>Keri Williams</DisplayName>
        <AccountId>43</AccountId>
        <AccountType/>
      </UserInfo>
      <UserInfo>
        <DisplayName>Jacob Richardson</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2" ma:contentTypeDescription="Create a new document." ma:contentTypeScope="" ma:versionID="3d606e7f886ef70be46147954500fb5a">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5be10a960a4e4ddadc00a425fc02fead"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012516-DCC8-44E9-B934-DDF57A1DE73D}">
  <ds:schemaRefs>
    <ds:schemaRef ds:uri="624f20e9-0351-4655-b3f0-0de013915a58"/>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1e13aaf3-f8b5-448b-b606-5f59d239d11f"/>
    <ds:schemaRef ds:uri="http://purl.org/dc/terms/"/>
  </ds:schemaRefs>
</ds:datastoreItem>
</file>

<file path=customXml/itemProps2.xml><?xml version="1.0" encoding="utf-8"?>
<ds:datastoreItem xmlns:ds="http://schemas.openxmlformats.org/officeDocument/2006/customXml" ds:itemID="{60E82161-0E3E-46E5-AC8B-E6C2B72D0CBB}">
  <ds:schemaRefs>
    <ds:schemaRef ds:uri="http://schemas.microsoft.com/sharepoint/v3/contenttype/forms"/>
  </ds:schemaRefs>
</ds:datastoreItem>
</file>

<file path=customXml/itemProps3.xml><?xml version="1.0" encoding="utf-8"?>
<ds:datastoreItem xmlns:ds="http://schemas.openxmlformats.org/officeDocument/2006/customXml" ds:itemID="{A399DBAF-B9F9-4308-87BE-E557417AC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19</vt:i4>
      </vt:variant>
    </vt:vector>
  </HeadingPairs>
  <TitlesOfParts>
    <vt:vector size="47" baseType="lpstr">
      <vt:lpstr>App Fee values</vt:lpstr>
      <vt:lpstr>Instructions</vt:lpstr>
      <vt:lpstr>Application Checklist</vt:lpstr>
      <vt:lpstr>Portfolio Checklist</vt:lpstr>
      <vt:lpstr>Application Fee</vt:lpstr>
      <vt:lpstr>Applicable Fraction Calc</vt:lpstr>
      <vt:lpstr>Asset</vt:lpstr>
      <vt:lpstr>Project Description</vt:lpstr>
      <vt:lpstr>Population Served</vt:lpstr>
      <vt:lpstr>Funding Data</vt:lpstr>
      <vt:lpstr>Relocation</vt:lpstr>
      <vt:lpstr>Sources and Uses</vt:lpstr>
      <vt:lpstr>LIHTC Eligible Basis</vt:lpstr>
      <vt:lpstr>LIHTC</vt:lpstr>
      <vt:lpstr>LIHTC Calc</vt:lpstr>
      <vt:lpstr>Calc Sheet</vt:lpstr>
      <vt:lpstr>TDC Limit Calc</vt:lpstr>
      <vt:lpstr>TDC Limit Hidden</vt:lpstr>
      <vt:lpstr>Financing Terms</vt:lpstr>
      <vt:lpstr>Res Sources</vt:lpstr>
      <vt:lpstr>Historic Tax Credits</vt:lpstr>
      <vt:lpstr>Project Rents</vt:lpstr>
      <vt:lpstr>Rents</vt:lpstr>
      <vt:lpstr>Operating Pro Forma</vt:lpstr>
      <vt:lpstr>Pro Forma</vt:lpstr>
      <vt:lpstr>OPF YbY</vt:lpstr>
      <vt:lpstr>Scoring </vt:lpstr>
      <vt:lpstr>hidden - ScoringLists</vt:lpstr>
      <vt:lpstr>LIH40percent</vt:lpstr>
      <vt:lpstr>LIH50percent</vt:lpstr>
      <vt:lpstr>LIH60percent</vt:lpstr>
      <vt:lpstr>location_eff</vt:lpstr>
      <vt:lpstr>lower_income</vt:lpstr>
      <vt:lpstr>'Applicable Fraction Calc'!Print_Area</vt:lpstr>
      <vt:lpstr>'Application Checklist'!Print_Area</vt:lpstr>
      <vt:lpstr>'Financing Terms'!Print_Area</vt:lpstr>
      <vt:lpstr>'LIHTC Eligible Basis'!Print_Area</vt:lpstr>
      <vt:lpstr>'Operating Pro Forma'!Print_Area</vt:lpstr>
      <vt:lpstr>'Population Served'!Print_Area</vt:lpstr>
      <vt:lpstr>'Portfolio Checklist'!Print_Area</vt:lpstr>
      <vt:lpstr>'Project Description'!Print_Area</vt:lpstr>
      <vt:lpstr>'Project Rents'!Print_Area</vt:lpstr>
      <vt:lpstr>'Scoring '!Print_Area</vt:lpstr>
      <vt:lpstr>'Sources and Uses'!Print_Area</vt:lpstr>
      <vt:lpstr>'Sources and Uses'!Print_Titles</vt:lpstr>
      <vt:lpstr>Select_from_list</vt:lpstr>
      <vt:lpstr>TDC_Limits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Washington State Housing Finance Commission</dc:creator>
  <cp:keywords/>
  <dc:description/>
  <cp:lastModifiedBy>Sojung Choi</cp:lastModifiedBy>
  <cp:revision/>
  <cp:lastPrinted>2022-12-07T01:40:04Z</cp:lastPrinted>
  <dcterms:created xsi:type="dcterms:W3CDTF">2009-05-18T15:05:09Z</dcterms:created>
  <dcterms:modified xsi:type="dcterms:W3CDTF">2023-01-03T20:59:21Z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0x01010012258C5695E7F54994A1F40DF586AF80</vt:lpwstr>
  </property>
  <property fmtid="{D5CDD505-2E9C-101B-9397-08002B2CF9AE}" pid="3" name="ComplianceAssetId">
    <vt:lpwstr/>
  </property>
  <property fmtid="{D5CDD505-2E9C-101B-9397-08002B2CF9AE}" pid="4" name="_ExtendedDescription">
    <vt:lpwstr/>
  </property>
</Properties>
</file>